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1352" windowHeight="5520" tabRatio="909" activeTab="0"/>
  </bookViews>
  <sheets>
    <sheet name="Cinema (exceto arranjos)" sheetId="1" r:id="rId1"/>
    <sheet name="TV (exceto arranjos)" sheetId="2" r:id="rId2"/>
    <sheet name="Comercialização(exceto arranjos" sheetId="3" r:id="rId3"/>
    <sheet name="Arranjos Regionais - Longa" sheetId="4" r:id="rId4"/>
    <sheet name="Arranjos Regionais - TV" sheetId="5" r:id="rId5"/>
    <sheet name="Arranjos - Comercialização" sheetId="6" r:id="rId6"/>
    <sheet name="Games" sheetId="7" r:id="rId7"/>
  </sheets>
  <definedNames/>
  <calcPr fullCalcOnLoad="1"/>
</workbook>
</file>

<file path=xl/sharedStrings.xml><?xml version="1.0" encoding="utf-8"?>
<sst xmlns="http://schemas.openxmlformats.org/spreadsheetml/2006/main" count="148" uniqueCount="48">
  <si>
    <t>Equity</t>
  </si>
  <si>
    <t>Alíquota de participação sobre licenciamento de marcas</t>
  </si>
  <si>
    <t xml:space="preserve">Alíquota de participação sobre novas temporadas de obras seriadas ou longas-metragens de uma mesma franquia </t>
  </si>
  <si>
    <t>Alíquota de participação sobre a Receita de Pré-Licenciamento</t>
  </si>
  <si>
    <t>-</t>
  </si>
  <si>
    <t>Alíquota de participação sobre a Receita Bruta de Distribuição</t>
  </si>
  <si>
    <t>Alíquota de participação sobre a RBD somado os investimentos</t>
  </si>
  <si>
    <t>Alíquota de participação sobre a RBD no contrato da outra chamada</t>
  </si>
  <si>
    <t>Equity*</t>
  </si>
  <si>
    <t>SPCINE 2</t>
  </si>
  <si>
    <t>RIOFILME</t>
  </si>
  <si>
    <t>Alíquota de participação sobre a Receita Líquida de Distribuição</t>
  </si>
  <si>
    <t>SPCINE 4</t>
  </si>
  <si>
    <r>
      <t>Proporção A/B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>:</t>
    </r>
  </si>
  <si>
    <t>Prodecine 03/2013</t>
  </si>
  <si>
    <t>Prodecine 03/2016</t>
  </si>
  <si>
    <t>Valor correspondente ao investimento do FSA</t>
  </si>
  <si>
    <t>Orçamento dos itens financiáveis (total do orçamento de produção somado ao gerenciamento)</t>
  </si>
  <si>
    <r>
      <t xml:space="preserve">Alíquota de participação sobre a </t>
    </r>
    <r>
      <rPr>
        <b/>
        <u val="single"/>
        <sz val="8"/>
        <rFont val="Arial"/>
        <family val="2"/>
      </rPr>
      <t>RBD</t>
    </r>
  </si>
  <si>
    <r>
      <t xml:space="preserve">Alíquota de participação sobre a RLP, </t>
    </r>
    <r>
      <rPr>
        <b/>
        <u val="single"/>
        <sz val="8"/>
        <rFont val="Arial"/>
        <family val="2"/>
      </rPr>
      <t>até</t>
    </r>
    <r>
      <rPr>
        <b/>
        <sz val="8"/>
        <rFont val="Arial"/>
        <family val="2"/>
      </rPr>
      <t xml:space="preserve"> o retorno integral do valor do investimento</t>
    </r>
  </si>
  <si>
    <r>
      <t xml:space="preserve">Alíquota de participação sobre a RLP, </t>
    </r>
    <r>
      <rPr>
        <b/>
        <u val="single"/>
        <sz val="8"/>
        <rFont val="Arial"/>
        <family val="2"/>
      </rPr>
      <t>após</t>
    </r>
    <r>
      <rPr>
        <b/>
        <sz val="8"/>
        <rFont val="Arial"/>
        <family val="2"/>
      </rPr>
      <t xml:space="preserve"> o retorno integral do valor do investimento</t>
    </r>
  </si>
  <si>
    <t>Valor correspondente ao investimento do FSA na chamada em análise</t>
  </si>
  <si>
    <t>Valor correspondente ao investimento do FSA em outras chamadas de 2013</t>
  </si>
  <si>
    <t>Valor correspondente ao investimento TOTAL do FSA</t>
  </si>
  <si>
    <t>Alíquota de participação sobre a RBD que o analista deverá usar no relatório e no ofício de contratação</t>
  </si>
  <si>
    <t>Alíquota de participação sobre a RLP, até o retorno integral do valor do investimento</t>
  </si>
  <si>
    <t>Alíquota de participação sobre a RLP, após o retorno integral do valor do investimento</t>
  </si>
  <si>
    <t>*Tabela para projeto que já tenha sido contratado em outra chamada de produção do FSA a partir de 2013*</t>
  </si>
  <si>
    <t>Alíquota de participação sobre a RBD no(s) contrato(s) da(s) outra(s) chamada(s)</t>
  </si>
  <si>
    <t>Alíquota de participação sobre a RBD que deverá ser usada no contrato da chamada em questão</t>
  </si>
  <si>
    <t>*Tabela para projeto que não tenha sido contratado em outra chamada de produção do FSA*</t>
  </si>
  <si>
    <t>Orçamento dos itens financiáveis</t>
  </si>
  <si>
    <r>
      <t xml:space="preserve">Alíquota de retorno sobre a </t>
    </r>
    <r>
      <rPr>
        <b/>
        <u val="single"/>
        <sz val="8"/>
        <rFont val="Arial"/>
        <family val="2"/>
      </rPr>
      <t>RLD</t>
    </r>
  </si>
  <si>
    <r>
      <t>Proporção A/B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:</t>
    </r>
  </si>
  <si>
    <r>
      <rPr>
        <b/>
        <u val="single"/>
        <sz val="8"/>
        <rFont val="Arial"/>
        <family val="2"/>
      </rPr>
      <t>ATENÇÃO</t>
    </r>
    <r>
      <rPr>
        <b/>
        <sz val="8"/>
        <rFont val="Arial"/>
        <family val="2"/>
      </rPr>
      <t xml:space="preserve">: Verificar se a proporção A/B está de acordo com a proporção máxima para a suplementação de recursos do FSA definida na Chamada Pública (item 5):
 - </t>
    </r>
    <r>
      <rPr>
        <b/>
        <u val="single"/>
        <sz val="8"/>
        <rFont val="Arial"/>
        <family val="2"/>
      </rPr>
      <t>Até</t>
    </r>
    <r>
      <rPr>
        <b/>
        <sz val="8"/>
        <rFont val="Arial"/>
        <family val="2"/>
      </rPr>
      <t xml:space="preserve"> duas vezes (2) para órgãos e entidades do Grupo A (N, NE e CO);
 - </t>
    </r>
    <r>
      <rPr>
        <b/>
        <u val="single"/>
        <sz val="8"/>
        <rFont val="Arial"/>
        <family val="2"/>
      </rPr>
      <t>Até</t>
    </r>
    <r>
      <rPr>
        <b/>
        <sz val="8"/>
        <rFont val="Arial"/>
        <family val="2"/>
      </rPr>
      <t xml:space="preserve"> uma vez e meia (1,5) para órgãos e entidades do Grupo B (MG, ES e S);
 - </t>
    </r>
    <r>
      <rPr>
        <b/>
        <u val="single"/>
        <sz val="8"/>
        <rFont val="Arial"/>
        <family val="2"/>
      </rPr>
      <t>Até</t>
    </r>
    <r>
      <rPr>
        <b/>
        <sz val="8"/>
        <rFont val="Arial"/>
        <family val="2"/>
      </rPr>
      <t xml:space="preserve"> uma vez (1) para órgãos e entidades do Grupo C (RJ e SP);</t>
    </r>
  </si>
  <si>
    <t>Valor correspondente ao investimento do FSA (A)</t>
  </si>
  <si>
    <t>Valor correspondente ao investimento do Ente Local (B)</t>
  </si>
  <si>
    <t>*Tabela para projetos de arranjos exceto projetos contemplados em editais da RIOFILME ou SPCINE*</t>
  </si>
  <si>
    <t>*Tabela para projetos de arranjos contemplados em editais da RIOFILME ou SPCINE*</t>
  </si>
  <si>
    <t>Valor correspondente ao investimento total</t>
  </si>
  <si>
    <t>*Tabela para projetos de arranjos que já tenham sido contratados em outra chamada de produção do FSA a partir de 2013 exceto projetos contemplados em editais da RIOFILME ou SPCINE *</t>
  </si>
  <si>
    <t>Valor correspondente ao investimento do FSA na chamada em análise (A)</t>
  </si>
  <si>
    <t>Valor correspondente ao investimento TOTAL de Arranjos</t>
  </si>
  <si>
    <t>Valor correspondente ao investimento do FSA em outras chamadas de 2013 ( C)</t>
  </si>
  <si>
    <t>*Tabela para projetos de arranjos contemplados em editais da RIOFILME ou SPCINE que já tenham sido contratados em outra chamada de produção do FSA a partir de 2013*</t>
  </si>
  <si>
    <t>Valor correspondente ao investimento do Ente Local em análise (B)</t>
  </si>
  <si>
    <t>Valor correspondente ao investimento do FSA em outras chamadas de 2013 (C )</t>
  </si>
  <si>
    <t>Orçamento dos itens financiáveis (total do orçamento de comercialização, excetuando gerenciamento)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</si>
</sst>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  <numFmt numFmtId="166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6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sz val="16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3" fontId="5" fillId="33" borderId="10" xfId="0" applyNumberFormat="1" applyFont="1" applyFill="1" applyBorder="1" applyAlignment="1">
      <alignment horizontal="left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10" fontId="58" fillId="33" borderId="10" xfId="48" applyNumberFormat="1" applyFont="1" applyFill="1" applyBorder="1" applyAlignment="1">
      <alignment horizontal="right" vertical="center"/>
    </xf>
    <xf numFmtId="9" fontId="57" fillId="33" borderId="10" xfId="48" applyFont="1" applyFill="1" applyBorder="1" applyAlignment="1">
      <alignment horizontal="center" vertical="center" wrapText="1"/>
    </xf>
    <xf numFmtId="43" fontId="58" fillId="33" borderId="10" xfId="60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  <xf numFmtId="3" fontId="17" fillId="33" borderId="10" xfId="0" applyNumberFormat="1" applyFont="1" applyFill="1" applyBorder="1" applyAlignment="1">
      <alignment horizontal="left" vertical="center" wrapText="1"/>
    </xf>
    <xf numFmtId="166" fontId="16" fillId="33" borderId="10" xfId="48" applyNumberFormat="1" applyFont="1" applyFill="1" applyBorder="1" applyAlignment="1">
      <alignment horizontal="right"/>
    </xf>
    <xf numFmtId="44" fontId="16" fillId="33" borderId="10" xfId="44" applyFont="1" applyFill="1" applyBorder="1" applyAlignment="1">
      <alignment/>
    </xf>
    <xf numFmtId="164" fontId="5" fillId="33" borderId="10" xfId="0" applyNumberFormat="1" applyFont="1" applyFill="1" applyBorder="1" applyAlignment="1">
      <alignment horizontal="right" vertical="center"/>
    </xf>
    <xf numFmtId="3" fontId="62" fillId="33" borderId="10" xfId="0" applyNumberFormat="1" applyFont="1" applyFill="1" applyBorder="1" applyAlignment="1">
      <alignment horizontal="center" vertical="center" wrapText="1"/>
    </xf>
    <xf numFmtId="10" fontId="63" fillId="33" borderId="10" xfId="48" applyNumberFormat="1" applyFont="1" applyFill="1" applyBorder="1" applyAlignment="1">
      <alignment horizontal="right" vertical="center"/>
    </xf>
    <xf numFmtId="10" fontId="5" fillId="33" borderId="10" xfId="48" applyNumberFormat="1" applyFont="1" applyFill="1" applyBorder="1" applyAlignment="1">
      <alignment horizontal="right" vertical="center"/>
    </xf>
    <xf numFmtId="164" fontId="16" fillId="33" borderId="10" xfId="0" applyNumberFormat="1" applyFont="1" applyFill="1" applyBorder="1" applyAlignment="1">
      <alignment horizontal="right" vertical="center"/>
    </xf>
    <xf numFmtId="10" fontId="16" fillId="33" borderId="10" xfId="48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3" fontId="57" fillId="33" borderId="0" xfId="0" applyNumberFormat="1" applyFont="1" applyFill="1" applyBorder="1" applyAlignment="1">
      <alignment horizontal="center" vertical="center" wrapText="1"/>
    </xf>
    <xf numFmtId="10" fontId="58" fillId="33" borderId="0" xfId="48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 wrapText="1"/>
    </xf>
    <xf numFmtId="3" fontId="17" fillId="33" borderId="10" xfId="0" applyNumberFormat="1" applyFont="1" applyFill="1" applyBorder="1" applyAlignment="1">
      <alignment horizontal="right" vertical="center" wrapText="1"/>
    </xf>
    <xf numFmtId="0" fontId="64" fillId="33" borderId="0" xfId="0" applyFont="1" applyFill="1" applyAlignment="1">
      <alignment/>
    </xf>
    <xf numFmtId="3" fontId="59" fillId="33" borderId="10" xfId="0" applyNumberFormat="1" applyFont="1" applyFill="1" applyBorder="1" applyAlignment="1">
      <alignment horizontal="center" vertical="center" wrapText="1"/>
    </xf>
    <xf numFmtId="10" fontId="49" fillId="33" borderId="10" xfId="48" applyNumberFormat="1" applyFont="1" applyFill="1" applyBorder="1" applyAlignment="1">
      <alignment horizontal="right" vertical="center"/>
    </xf>
    <xf numFmtId="0" fontId="0" fillId="33" borderId="0" xfId="0" applyNumberFormat="1" applyFill="1" applyAlignment="1">
      <alignment/>
    </xf>
    <xf numFmtId="9" fontId="59" fillId="33" borderId="10" xfId="48" applyFont="1" applyFill="1" applyBorder="1" applyAlignment="1">
      <alignment horizontal="center" vertical="center" wrapText="1"/>
    </xf>
    <xf numFmtId="43" fontId="49" fillId="33" borderId="10" xfId="60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20" fillId="33" borderId="0" xfId="0" applyFont="1" applyFill="1" applyAlignment="1">
      <alignment/>
    </xf>
    <xf numFmtId="165" fontId="16" fillId="33" borderId="10" xfId="0" applyNumberFormat="1" applyFont="1" applyFill="1" applyBorder="1" applyAlignment="1">
      <alignment horizontal="center" vertical="center"/>
    </xf>
    <xf numFmtId="3" fontId="65" fillId="33" borderId="0" xfId="0" applyNumberFormat="1" applyFont="1" applyFill="1" applyBorder="1" applyAlignment="1">
      <alignment horizontal="left" vertical="center"/>
    </xf>
    <xf numFmtId="0" fontId="65" fillId="33" borderId="0" xfId="0" applyFont="1" applyFill="1" applyAlignment="1">
      <alignment/>
    </xf>
    <xf numFmtId="2" fontId="5" fillId="33" borderId="10" xfId="60" applyNumberFormat="1" applyFont="1" applyFill="1" applyBorder="1" applyAlignment="1">
      <alignment horizontal="center" vertical="center"/>
    </xf>
    <xf numFmtId="10" fontId="57" fillId="33" borderId="10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3" fontId="24" fillId="33" borderId="10" xfId="0" applyNumberFormat="1" applyFont="1" applyFill="1" applyBorder="1" applyAlignment="1">
      <alignment horizontal="center" vertical="center" wrapText="1"/>
    </xf>
    <xf numFmtId="10" fontId="25" fillId="33" borderId="10" xfId="48" applyNumberFormat="1" applyFont="1" applyFill="1" applyBorder="1" applyAlignment="1">
      <alignment horizontal="right" vertical="center"/>
    </xf>
    <xf numFmtId="9" fontId="49" fillId="33" borderId="10" xfId="48" applyFont="1" applyFill="1" applyBorder="1" applyAlignment="1">
      <alignment horizontal="right" vertical="center"/>
    </xf>
    <xf numFmtId="44" fontId="59" fillId="33" borderId="10" xfId="44" applyFont="1" applyFill="1" applyBorder="1" applyAlignment="1">
      <alignment horizontal="center" vertical="center" wrapText="1"/>
    </xf>
    <xf numFmtId="44" fontId="49" fillId="33" borderId="10" xfId="44" applyFont="1" applyFill="1" applyBorder="1" applyAlignment="1">
      <alignment horizontal="right" vertical="center"/>
    </xf>
    <xf numFmtId="44" fontId="16" fillId="0" borderId="10" xfId="44" applyFont="1" applyFill="1" applyBorder="1" applyAlignment="1" applyProtection="1">
      <alignment/>
      <protection locked="0"/>
    </xf>
    <xf numFmtId="166" fontId="16" fillId="0" borderId="10" xfId="48" applyNumberFormat="1" applyFont="1" applyFill="1" applyBorder="1" applyAlignment="1" applyProtection="1">
      <alignment horizontal="right"/>
      <protection locked="0"/>
    </xf>
    <xf numFmtId="164" fontId="16" fillId="0" borderId="10" xfId="0" applyNumberFormat="1" applyFont="1" applyFill="1" applyBorder="1" applyAlignment="1" applyProtection="1">
      <alignment horizontal="right" vertical="center"/>
      <protection locked="0"/>
    </xf>
    <xf numFmtId="164" fontId="16" fillId="0" borderId="10" xfId="0" applyNumberFormat="1" applyFont="1" applyFill="1" applyBorder="1" applyAlignment="1" applyProtection="1">
      <alignment/>
      <protection locked="0"/>
    </xf>
    <xf numFmtId="10" fontId="16" fillId="0" borderId="10" xfId="48" applyNumberFormat="1" applyFont="1" applyFill="1" applyBorder="1" applyAlignment="1" applyProtection="1">
      <alignment horizontal="right" vertical="center"/>
      <protection locked="0"/>
    </xf>
    <xf numFmtId="164" fontId="5" fillId="0" borderId="10" xfId="0" applyNumberFormat="1" applyFont="1" applyFill="1" applyBorder="1" applyAlignment="1" applyProtection="1">
      <alignment vertical="center"/>
      <protection locked="0"/>
    </xf>
    <xf numFmtId="44" fontId="55" fillId="0" borderId="10" xfId="0" applyNumberFormat="1" applyFont="1" applyFill="1" applyBorder="1" applyAlignment="1" applyProtection="1">
      <alignment vertical="center"/>
      <protection locked="0"/>
    </xf>
    <xf numFmtId="3" fontId="17" fillId="33" borderId="11" xfId="0" applyNumberFormat="1" applyFont="1" applyFill="1" applyBorder="1" applyAlignment="1">
      <alignment horizontal="justify" vertical="center" wrapText="1"/>
    </xf>
    <xf numFmtId="3" fontId="17" fillId="33" borderId="12" xfId="0" applyNumberFormat="1" applyFont="1" applyFill="1" applyBorder="1" applyAlignment="1">
      <alignment horizontal="justify" vertical="center" wrapText="1"/>
    </xf>
    <xf numFmtId="0" fontId="59" fillId="33" borderId="11" xfId="0" applyFont="1" applyFill="1" applyBorder="1" applyAlignment="1">
      <alignment horizontal="center"/>
    </xf>
    <xf numFmtId="0" fontId="59" fillId="33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showGridLines="0" tabSelected="1" zoomScalePageLayoutView="0" workbookViewId="0" topLeftCell="A1">
      <selection activeCell="L17" sqref="L17"/>
    </sheetView>
  </sheetViews>
  <sheetFormatPr defaultColWidth="9.140625" defaultRowHeight="15"/>
  <cols>
    <col min="1" max="1" width="9.140625" style="2" customWidth="1"/>
    <col min="2" max="2" width="68.421875" style="2" customWidth="1"/>
    <col min="3" max="3" width="20.57421875" style="2" customWidth="1"/>
    <col min="4" max="4" width="9.140625" style="2" customWidth="1"/>
    <col min="5" max="5" width="9.28125" style="2" hidden="1" customWidth="1"/>
    <col min="6" max="6" width="13.00390625" style="2" hidden="1" customWidth="1"/>
    <col min="7" max="8" width="9.140625" style="2" hidden="1" customWidth="1"/>
    <col min="9" max="9" width="15.140625" style="2" hidden="1" customWidth="1"/>
    <col min="10" max="16384" width="9.140625" style="2" customWidth="1"/>
  </cols>
  <sheetData>
    <row r="1" ht="14.25">
      <c r="B1" s="38" t="s">
        <v>30</v>
      </c>
    </row>
    <row r="2" spans="3:6" ht="12" customHeight="1">
      <c r="C2" s="1"/>
      <c r="D2" s="1"/>
      <c r="E2" s="1"/>
      <c r="F2" s="1"/>
    </row>
    <row r="3" spans="2:6" ht="39.75" customHeight="1">
      <c r="B3" s="12" t="s">
        <v>16</v>
      </c>
      <c r="C3" s="48"/>
      <c r="D3" s="1"/>
      <c r="E3" s="4" t="s">
        <v>0</v>
      </c>
      <c r="F3" s="5" t="e">
        <f>C3/C4</f>
        <v>#DIV/0!</v>
      </c>
    </row>
    <row r="4" spans="2:6" ht="39.75" customHeight="1">
      <c r="B4" s="12" t="s">
        <v>17</v>
      </c>
      <c r="C4" s="48"/>
      <c r="D4" s="1"/>
      <c r="E4" s="4">
        <v>0.02</v>
      </c>
      <c r="F4" s="5">
        <f>IF(C3&lt;=200000,(0.02*(C3-(C3-200000)))-(0.02*(200000-C3)),0.02*200000)</f>
        <v>0</v>
      </c>
    </row>
    <row r="5" spans="2:6" ht="39.75" customHeight="1">
      <c r="B5" s="12" t="s">
        <v>18</v>
      </c>
      <c r="C5" s="13">
        <f>IF(C3=0,0,SUM(F4:F8)/C3)</f>
        <v>0</v>
      </c>
      <c r="D5" s="1"/>
      <c r="E5" s="4">
        <v>0.03</v>
      </c>
      <c r="F5" s="5">
        <f>IF(AND(C3&gt;200000,C3&lt;=500000),(0.03*(C3-200000)),IF(C3&gt;500000,0.03*300000,0))</f>
        <v>0</v>
      </c>
    </row>
    <row r="6" spans="2:6" ht="39.75" customHeight="1">
      <c r="B6" s="12" t="s">
        <v>19</v>
      </c>
      <c r="C6" s="13">
        <f>IF(C3=0,0,0.8*F3)</f>
        <v>0</v>
      </c>
      <c r="D6" s="1"/>
      <c r="E6" s="4">
        <v>0.05</v>
      </c>
      <c r="F6" s="5">
        <f>IF(AND(C3&gt;500000,C3&lt;=1000000),(0.05*(C3-500000)),IF(C3&gt;1000000,0.05*500000,0))</f>
        <v>0</v>
      </c>
    </row>
    <row r="7" spans="2:6" ht="39.75" customHeight="1">
      <c r="B7" s="12" t="s">
        <v>20</v>
      </c>
      <c r="C7" s="13">
        <f>IF(C3=0,0,0.4*F3)</f>
        <v>0</v>
      </c>
      <c r="D7" s="1"/>
      <c r="E7" s="4">
        <v>0.08</v>
      </c>
      <c r="F7" s="5">
        <f>IF(AND(C3&gt;1000000,C3&lt;=3000000),(0.08*(C3-1000000)),IF(C3&gt;3000000,0.08*2000000,0))</f>
        <v>0</v>
      </c>
    </row>
    <row r="8" spans="2:6" ht="39.75" customHeight="1">
      <c r="B8" s="12" t="s">
        <v>1</v>
      </c>
      <c r="C8" s="13">
        <f>IF(C3=0,0,0.4*F3)</f>
        <v>0</v>
      </c>
      <c r="D8" s="1"/>
      <c r="E8" s="4">
        <v>0.12</v>
      </c>
      <c r="F8" s="5">
        <f>IF(AND(C3&gt;3000000),(0.12*(C3-3000000)),0)</f>
        <v>0</v>
      </c>
    </row>
    <row r="9" spans="2:6" ht="39.75" customHeight="1">
      <c r="B9" s="12" t="s">
        <v>2</v>
      </c>
      <c r="C9" s="13">
        <v>0.02</v>
      </c>
      <c r="D9" s="1"/>
      <c r="E9" s="4"/>
      <c r="F9" s="5"/>
    </row>
    <row r="12" spans="2:9" ht="14.25">
      <c r="B12" s="38" t="s">
        <v>27</v>
      </c>
      <c r="C12" s="9"/>
      <c r="D12" s="10"/>
      <c r="E12" s="10"/>
      <c r="F12" s="10"/>
      <c r="G12" s="10"/>
      <c r="H12" s="10"/>
      <c r="I12" s="10"/>
    </row>
    <row r="13" spans="2:9" ht="14.25">
      <c r="B13" s="11"/>
      <c r="C13" s="9"/>
      <c r="D13" s="10"/>
      <c r="E13" s="10"/>
      <c r="F13" s="10"/>
      <c r="G13" s="10"/>
      <c r="H13" s="10"/>
      <c r="I13" s="10"/>
    </row>
    <row r="14" spans="2:9" ht="39.75" customHeight="1">
      <c r="B14" s="12" t="s">
        <v>21</v>
      </c>
      <c r="C14" s="48"/>
      <c r="D14" s="1"/>
      <c r="E14" s="4" t="s">
        <v>0</v>
      </c>
      <c r="F14" s="5" t="e">
        <f>$C$14/$C$17</f>
        <v>#DIV/0!</v>
      </c>
      <c r="H14" s="2" t="s">
        <v>8</v>
      </c>
      <c r="I14" s="2" t="e">
        <f>C16/C17</f>
        <v>#DIV/0!</v>
      </c>
    </row>
    <row r="15" spans="2:9" ht="39.75" customHeight="1">
      <c r="B15" s="12" t="s">
        <v>22</v>
      </c>
      <c r="C15" s="48"/>
      <c r="D15" s="1"/>
      <c r="E15" s="4">
        <v>0.02</v>
      </c>
      <c r="F15" s="5">
        <f>IF($C$14&lt;=200000,(0.02*($C$14-($C$14-200000)))-(0.02*(200000-$C$14)),0.02*200000)</f>
        <v>0</v>
      </c>
      <c r="H15" s="2">
        <v>0.02</v>
      </c>
      <c r="I15" s="2">
        <f>IF(C16&lt;=200000,(0.02*(C16-(C16-200000)))-(0.02*(200000-C16)),0.02*200000)</f>
        <v>0</v>
      </c>
    </row>
    <row r="16" spans="2:9" ht="39.75" customHeight="1">
      <c r="B16" s="12" t="s">
        <v>23</v>
      </c>
      <c r="C16" s="14">
        <f>C14+C15</f>
        <v>0</v>
      </c>
      <c r="D16" s="1"/>
      <c r="E16" s="4">
        <v>0.03</v>
      </c>
      <c r="F16" s="5">
        <f>IF(AND($C$14&gt;200000,$C$14&lt;=500000),(0.03*($C$14-200000)),IF($C$14&gt;500000,0.03*300000,0))</f>
        <v>0</v>
      </c>
      <c r="H16" s="2">
        <v>0.03</v>
      </c>
      <c r="I16" s="2">
        <f>IF(AND(C16&gt;200000,C16&lt;=500000),(0.03*(C16-200000)),IF(C16&gt;500000,0.03*300000,0))</f>
        <v>0</v>
      </c>
    </row>
    <row r="17" spans="2:9" ht="39.75" customHeight="1">
      <c r="B17" s="12" t="s">
        <v>17</v>
      </c>
      <c r="C17" s="48"/>
      <c r="D17" s="1"/>
      <c r="E17" s="4">
        <v>0.05</v>
      </c>
      <c r="F17" s="5">
        <f>IF(AND($C$14&gt;500000,$C$14&lt;=1000000),(0.05*($C$14-500000)),IF($C$14&gt;1000000,0.05*500000,0))</f>
        <v>0</v>
      </c>
      <c r="H17" s="2">
        <v>0.05</v>
      </c>
      <c r="I17" s="2">
        <f>IF(AND(C16&gt;500000,C16&lt;=1000000),(0.05*(C16-500000)),IF(C16&gt;1000000,0.05*500000,0))</f>
        <v>0</v>
      </c>
    </row>
    <row r="18" spans="2:9" ht="39.75" customHeight="1">
      <c r="B18" s="12" t="s">
        <v>6</v>
      </c>
      <c r="C18" s="13">
        <f>IF(C14=0,0,SUM(I15:I19)/C16)</f>
        <v>0</v>
      </c>
      <c r="D18" s="1"/>
      <c r="E18" s="4">
        <v>0.08</v>
      </c>
      <c r="F18" s="5">
        <f>IF(AND($C$14&gt;1000000,$C$14&lt;=3000000),(0.08*($C$14-1000000)),IF($C$14&gt;3000000,0.08*2000000,0))</f>
        <v>0</v>
      </c>
      <c r="H18" s="2">
        <v>0.08</v>
      </c>
      <c r="I18" s="2">
        <f>IF(AND(C16&gt;1000000,C16&lt;=3000000),(0.08*(C16-1000000)),IF(C16&gt;3000000,0.08*2000000,0))</f>
        <v>0</v>
      </c>
    </row>
    <row r="19" spans="2:9" ht="39.75" customHeight="1">
      <c r="B19" s="12" t="s">
        <v>28</v>
      </c>
      <c r="C19" s="49"/>
      <c r="D19" s="1"/>
      <c r="E19" s="4">
        <v>0.12</v>
      </c>
      <c r="F19" s="5">
        <f>IF(AND(C14&gt;3000000),(0.12*(C14-3000000)),0)</f>
        <v>0</v>
      </c>
      <c r="H19" s="2">
        <v>0.12</v>
      </c>
      <c r="I19" s="2">
        <f>IF(AND(C16&gt;3000000),(0.12*(C16-3000000)),0)</f>
        <v>0</v>
      </c>
    </row>
    <row r="20" spans="2:6" ht="39.75" customHeight="1">
      <c r="B20" s="12" t="s">
        <v>29</v>
      </c>
      <c r="C20" s="13">
        <f>C18-C19</f>
        <v>0</v>
      </c>
      <c r="D20" s="1"/>
      <c r="E20" s="4"/>
      <c r="F20" s="5"/>
    </row>
    <row r="21" spans="2:6" ht="39.75" customHeight="1">
      <c r="B21" s="12" t="s">
        <v>25</v>
      </c>
      <c r="C21" s="13">
        <f>IF(C14=0,0,0.8*F14)</f>
        <v>0</v>
      </c>
      <c r="D21" s="1"/>
      <c r="E21" s="4"/>
      <c r="F21" s="5"/>
    </row>
    <row r="22" spans="2:6" ht="39.75" customHeight="1">
      <c r="B22" s="12" t="s">
        <v>26</v>
      </c>
      <c r="C22" s="13">
        <f>IF(C14=0,0,0.4*F14)</f>
        <v>0</v>
      </c>
      <c r="D22" s="1"/>
      <c r="E22" s="4"/>
      <c r="F22" s="5"/>
    </row>
    <row r="23" spans="2:6" ht="39.75" customHeight="1">
      <c r="B23" s="12" t="s">
        <v>1</v>
      </c>
      <c r="C23" s="13">
        <f>IF(C14=0,0,0.4*F14)</f>
        <v>0</v>
      </c>
      <c r="D23" s="1"/>
      <c r="E23" s="4"/>
      <c r="F23" s="5"/>
    </row>
    <row r="24" spans="2:6" ht="39.75" customHeight="1">
      <c r="B24" s="12" t="s">
        <v>2</v>
      </c>
      <c r="C24" s="13">
        <v>0.02</v>
      </c>
      <c r="D24" s="1"/>
      <c r="E24" s="4"/>
      <c r="F24" s="5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"/>
  <sheetViews>
    <sheetView showGridLines="0" zoomScalePageLayoutView="0" workbookViewId="0" topLeftCell="A1">
      <selection activeCell="C2" sqref="C2 F2"/>
    </sheetView>
  </sheetViews>
  <sheetFormatPr defaultColWidth="9.140625" defaultRowHeight="15"/>
  <cols>
    <col min="1" max="1" width="9.140625" style="2" customWidth="1"/>
    <col min="2" max="2" width="71.140625" style="2" customWidth="1"/>
    <col min="3" max="3" width="30.57421875" style="2" customWidth="1"/>
    <col min="4" max="4" width="9.140625" style="2" customWidth="1"/>
    <col min="5" max="6" width="0" style="2" hidden="1" customWidth="1"/>
    <col min="7" max="16384" width="9.140625" style="2" customWidth="1"/>
  </cols>
  <sheetData>
    <row r="1" ht="22.5" customHeight="1"/>
    <row r="2" spans="2:6" ht="39.75" customHeight="1">
      <c r="B2" s="12" t="s">
        <v>16</v>
      </c>
      <c r="C2" s="50"/>
      <c r="E2" s="16" t="s">
        <v>0</v>
      </c>
      <c r="F2" s="17" t="e">
        <f>C2/C3</f>
        <v>#DIV/0!</v>
      </c>
    </row>
    <row r="3" spans="2:3" ht="39.75" customHeight="1">
      <c r="B3" s="12" t="s">
        <v>17</v>
      </c>
      <c r="C3" s="50"/>
    </row>
    <row r="4" spans="2:3" ht="39.75" customHeight="1">
      <c r="B4" s="12" t="s">
        <v>3</v>
      </c>
      <c r="C4" s="20">
        <f>IF(C2=0,0,F2)</f>
        <v>0</v>
      </c>
    </row>
    <row r="5" spans="2:3" ht="39.75" customHeight="1">
      <c r="B5" s="12" t="s">
        <v>19</v>
      </c>
      <c r="C5" s="20">
        <f>IF(C2=0,0,0.8*F2)</f>
        <v>0</v>
      </c>
    </row>
    <row r="6" spans="2:3" ht="39.75" customHeight="1">
      <c r="B6" s="12" t="s">
        <v>20</v>
      </c>
      <c r="C6" s="20">
        <f>IF(C2=0,0,0.4*F2)</f>
        <v>0</v>
      </c>
    </row>
    <row r="7" spans="2:3" ht="39.75" customHeight="1">
      <c r="B7" s="12" t="s">
        <v>1</v>
      </c>
      <c r="C7" s="20">
        <f>IF(C2=0,0,0.4*F2)</f>
        <v>0</v>
      </c>
    </row>
    <row r="8" spans="2:3" ht="39.75" customHeight="1">
      <c r="B8" s="12" t="s">
        <v>2</v>
      </c>
      <c r="C8" s="20">
        <v>0.02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"/>
  <sheetViews>
    <sheetView showGridLines="0" zoomScalePageLayoutView="0" workbookViewId="0" topLeftCell="A1">
      <selection activeCell="C11" sqref="C11 G10"/>
    </sheetView>
  </sheetViews>
  <sheetFormatPr defaultColWidth="9.140625" defaultRowHeight="15"/>
  <cols>
    <col min="1" max="1" width="9.140625" style="2" customWidth="1"/>
    <col min="2" max="2" width="64.140625" style="2" customWidth="1"/>
    <col min="3" max="3" width="32.7109375" style="2" customWidth="1"/>
    <col min="4" max="4" width="9.140625" style="2" customWidth="1"/>
    <col min="5" max="8" width="0" style="2" hidden="1" customWidth="1"/>
    <col min="9" max="16384" width="9.140625" style="2" customWidth="1"/>
  </cols>
  <sheetData>
    <row r="1" spans="2:3" ht="45" customHeight="1">
      <c r="B1" s="22" t="s">
        <v>14</v>
      </c>
      <c r="C1" s="21"/>
    </row>
    <row r="2" spans="2:3" ht="39.75" customHeight="1">
      <c r="B2" s="12" t="s">
        <v>16</v>
      </c>
      <c r="C2" s="51"/>
    </row>
    <row r="3" spans="2:3" ht="39.75" customHeight="1">
      <c r="B3" s="12" t="s">
        <v>31</v>
      </c>
      <c r="C3" s="51"/>
    </row>
    <row r="4" spans="2:3" ht="39.75" customHeight="1">
      <c r="B4" s="12" t="s">
        <v>32</v>
      </c>
      <c r="C4" s="20">
        <f>IF(C2=0,0,C2/C3)</f>
        <v>0</v>
      </c>
    </row>
    <row r="5" spans="2:3" ht="39.75" customHeight="1">
      <c r="B5" s="12" t="s">
        <v>18</v>
      </c>
      <c r="C5" s="20">
        <v>0.02</v>
      </c>
    </row>
    <row r="6" spans="2:3" ht="14.25">
      <c r="B6" s="23"/>
      <c r="C6" s="24"/>
    </row>
    <row r="7" spans="2:3" ht="14.25">
      <c r="B7" s="23"/>
      <c r="C7" s="24"/>
    </row>
    <row r="8" spans="2:3" ht="14.25">
      <c r="B8" s="23"/>
      <c r="C8" s="24"/>
    </row>
    <row r="9" spans="2:3" ht="14.25">
      <c r="B9" s="23"/>
      <c r="C9" s="24"/>
    </row>
    <row r="10" spans="2:7" ht="45" customHeight="1">
      <c r="B10" s="22" t="s">
        <v>15</v>
      </c>
      <c r="C10" s="24"/>
      <c r="F10" s="4" t="s">
        <v>0</v>
      </c>
      <c r="G10" s="5" t="e">
        <f>C11/C12</f>
        <v>#DIV/0!</v>
      </c>
    </row>
    <row r="11" spans="2:7" ht="39.75" customHeight="1">
      <c r="B11" s="12" t="s">
        <v>16</v>
      </c>
      <c r="C11" s="51"/>
      <c r="F11" s="6">
        <v>0.02</v>
      </c>
      <c r="G11" s="7">
        <f>IF(C11&lt;=200000,(0.02*(C11-(C11-200000)))-(0.02*(200000-C11)),0.02*200000)</f>
        <v>0</v>
      </c>
    </row>
    <row r="12" spans="2:7" ht="39.75" customHeight="1">
      <c r="B12" s="12" t="s">
        <v>31</v>
      </c>
      <c r="C12" s="51"/>
      <c r="F12" s="6">
        <v>0.03</v>
      </c>
      <c r="G12" s="7">
        <f>IF(AND(C11&gt;200000,C11&lt;=500000),(0.03*(C11-200000)),IF(C11&gt;500000,0.03*300000,0))</f>
        <v>0</v>
      </c>
    </row>
    <row r="13" spans="2:3" ht="39.75" customHeight="1">
      <c r="B13" s="12" t="s">
        <v>32</v>
      </c>
      <c r="C13" s="20">
        <f>IF(C11=0,0,G10)</f>
        <v>0</v>
      </c>
    </row>
    <row r="14" spans="2:3" ht="39.75" customHeight="1">
      <c r="B14" s="12" t="s">
        <v>18</v>
      </c>
      <c r="C14" s="20">
        <f>IF(C11=0,0,SUM(G11:G12)/C11)</f>
        <v>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3"/>
  <sheetViews>
    <sheetView showGridLines="0" zoomScalePageLayoutView="0" workbookViewId="0" topLeftCell="A50">
      <selection activeCell="C50" sqref="C50 I50"/>
    </sheetView>
  </sheetViews>
  <sheetFormatPr defaultColWidth="9.140625" defaultRowHeight="15"/>
  <cols>
    <col min="1" max="1" width="9.140625" style="2" customWidth="1"/>
    <col min="2" max="2" width="74.140625" style="9" customWidth="1"/>
    <col min="3" max="3" width="20.421875" style="9" customWidth="1"/>
    <col min="4" max="4" width="9.140625" style="9" customWidth="1"/>
    <col min="5" max="5" width="9.7109375" style="9" hidden="1" customWidth="1"/>
    <col min="6" max="6" width="14.57421875" style="9" hidden="1" customWidth="1"/>
    <col min="7" max="7" width="0" style="2" hidden="1" customWidth="1"/>
    <col min="8" max="8" width="9.57421875" style="9" hidden="1" customWidth="1"/>
    <col min="9" max="9" width="14.7109375" style="9" hidden="1" customWidth="1"/>
    <col min="10" max="16384" width="9.140625" style="2" customWidth="1"/>
  </cols>
  <sheetData>
    <row r="1" ht="14.25">
      <c r="B1" s="39" t="s">
        <v>37</v>
      </c>
    </row>
    <row r="2" ht="10.5" customHeight="1"/>
    <row r="3" spans="2:7" ht="39.75" customHeight="1">
      <c r="B3" s="12" t="s">
        <v>35</v>
      </c>
      <c r="C3" s="50"/>
      <c r="E3" s="30" t="s">
        <v>0</v>
      </c>
      <c r="F3" s="31" t="e">
        <f>C3/C6</f>
        <v>#DIV/0!</v>
      </c>
      <c r="G3" s="32"/>
    </row>
    <row r="4" spans="2:7" ht="39.75" customHeight="1">
      <c r="B4" s="12" t="s">
        <v>36</v>
      </c>
      <c r="C4" s="50"/>
      <c r="E4" s="30">
        <v>0.02</v>
      </c>
      <c r="F4" s="31">
        <f>IF(C3&lt;=200000,(0.02*(C3-(C3-200000)))-(0.02*(200000-C3)),0.02*200000)</f>
        <v>0</v>
      </c>
      <c r="G4" s="32"/>
    </row>
    <row r="5" spans="2:6" ht="39.75" customHeight="1">
      <c r="B5" s="28" t="s">
        <v>33</v>
      </c>
      <c r="C5" s="37">
        <f>IF(C3=0,0,C3/C4)</f>
        <v>0</v>
      </c>
      <c r="E5" s="33">
        <v>0.03</v>
      </c>
      <c r="F5" s="34">
        <f>IF(AND(C3&gt;200000,C3&lt;=500000),(0.03*(C3-200000)),IF(C3&gt;500000,0.03*300000,0))</f>
        <v>0</v>
      </c>
    </row>
    <row r="6" spans="2:7" ht="39.75" customHeight="1">
      <c r="B6" s="12" t="s">
        <v>17</v>
      </c>
      <c r="C6" s="50"/>
      <c r="E6" s="30">
        <v>0.05</v>
      </c>
      <c r="F6" s="31">
        <f>IF(AND(C3&gt;500000,C3&lt;=1000000),(0.05*(C3-500000)),IF(C3&gt;1000000,0.05*500000,0))</f>
        <v>0</v>
      </c>
      <c r="G6" s="32"/>
    </row>
    <row r="7" spans="2:6" ht="39.75" customHeight="1">
      <c r="B7" s="12" t="s">
        <v>5</v>
      </c>
      <c r="C7" s="20">
        <f>IF(C3=0,0,SUM(F4:F8)/C3)</f>
        <v>0</v>
      </c>
      <c r="E7" s="33">
        <v>0.08</v>
      </c>
      <c r="F7" s="34">
        <f>IF(AND(C3&gt;1000000,C3&lt;=3000000),(0.08*(C3-1000000)),IF(C3&gt;3000000,0.08*2000000,0))</f>
        <v>0</v>
      </c>
    </row>
    <row r="8" spans="2:6" ht="39.75" customHeight="1">
      <c r="B8" s="12" t="s">
        <v>19</v>
      </c>
      <c r="C8" s="20">
        <f>IF(C3=0,0,0.8*F3)</f>
        <v>0</v>
      </c>
      <c r="E8" s="33">
        <v>0.12</v>
      </c>
      <c r="F8" s="34">
        <f>IF(AND(C3&gt;3000000),(0.12*(C3-3000000)),0)</f>
        <v>0</v>
      </c>
    </row>
    <row r="9" spans="2:6" ht="39.75" customHeight="1">
      <c r="B9" s="12" t="s">
        <v>20</v>
      </c>
      <c r="C9" s="20">
        <f>IF(C3=0,0,0.4*F3)</f>
        <v>0</v>
      </c>
      <c r="E9" s="33"/>
      <c r="F9" s="34"/>
    </row>
    <row r="10" spans="2:6" ht="39.75" customHeight="1">
      <c r="B10" s="12" t="s">
        <v>1</v>
      </c>
      <c r="C10" s="20">
        <f>IF(C3=0,0,0.4*F3)</f>
        <v>0</v>
      </c>
      <c r="E10" s="33"/>
      <c r="F10" s="34"/>
    </row>
    <row r="11" spans="2:6" ht="39.75" customHeight="1">
      <c r="B11" s="12" t="s">
        <v>2</v>
      </c>
      <c r="C11" s="20">
        <v>0.02</v>
      </c>
      <c r="E11" s="33"/>
      <c r="F11" s="34"/>
    </row>
    <row r="12" spans="2:3" ht="14.25">
      <c r="B12" s="36"/>
      <c r="C12" s="36"/>
    </row>
    <row r="13" spans="2:3" ht="72.75" customHeight="1">
      <c r="B13" s="55" t="s">
        <v>34</v>
      </c>
      <c r="C13" s="56"/>
    </row>
    <row r="16" ht="14.25">
      <c r="B16" s="39" t="s">
        <v>38</v>
      </c>
    </row>
    <row r="18" spans="2:7" ht="39.75" customHeight="1">
      <c r="B18" s="12" t="s">
        <v>35</v>
      </c>
      <c r="C18" s="50"/>
      <c r="E18" s="33" t="s">
        <v>0</v>
      </c>
      <c r="F18" s="45" t="e">
        <f>C20/C22</f>
        <v>#DIV/0!</v>
      </c>
      <c r="G18" s="32"/>
    </row>
    <row r="19" spans="2:7" ht="39.75" customHeight="1">
      <c r="B19" s="12" t="s">
        <v>36</v>
      </c>
      <c r="C19" s="50"/>
      <c r="E19" s="33">
        <v>0.02</v>
      </c>
      <c r="F19" s="45">
        <f>IF(C20&lt;=200000,(0.02*(C20-(C20-200000)))-(0.02*(200000-C20)),0.02*200000)</f>
        <v>0</v>
      </c>
      <c r="G19" s="32"/>
    </row>
    <row r="20" spans="2:7" ht="39.75" customHeight="1">
      <c r="B20" s="12" t="s">
        <v>39</v>
      </c>
      <c r="C20" s="19">
        <f>C18+C19</f>
        <v>0</v>
      </c>
      <c r="E20" s="33">
        <v>0.03</v>
      </c>
      <c r="F20" s="45">
        <f>IF(AND(C20&gt;200000,C20&lt;=500000),(0.03*(C20-200000)),IF(C20&gt;500000,0.03*300000,0))</f>
        <v>0</v>
      </c>
      <c r="G20" s="32"/>
    </row>
    <row r="21" spans="2:6" ht="39.75" customHeight="1">
      <c r="B21" s="28" t="s">
        <v>33</v>
      </c>
      <c r="C21" s="37">
        <f>IF(C18=0,0,C18/C19)</f>
        <v>0</v>
      </c>
      <c r="E21" s="33">
        <v>0.05</v>
      </c>
      <c r="F21" s="45">
        <f>IF(AND(C20&gt;500000,C20&lt;=1000000),(0.05*(C20-500000)),IF(C20&gt;1000000,0.05*500000,0))</f>
        <v>0</v>
      </c>
    </row>
    <row r="22" spans="2:7" ht="39.75" customHeight="1">
      <c r="B22" s="12" t="s">
        <v>17</v>
      </c>
      <c r="C22" s="50"/>
      <c r="E22" s="33">
        <v>0.08</v>
      </c>
      <c r="F22" s="45">
        <f>IF(AND(C20&gt;1000000,C20&lt;=3000000),(0.08*(C20-1000000)),IF(C20&gt;3000000,0.08*2000000,0))</f>
        <v>0</v>
      </c>
      <c r="G22" s="32"/>
    </row>
    <row r="23" spans="2:6" ht="39.75" customHeight="1">
      <c r="B23" s="12" t="s">
        <v>5</v>
      </c>
      <c r="C23" s="20">
        <f>IF(C18=0,0,(SUM(F19:F23)/C20)/2)</f>
        <v>0</v>
      </c>
      <c r="E23" s="33">
        <v>0.12</v>
      </c>
      <c r="F23" s="45">
        <f>IF(AND(C20&gt;3000000),(0.12*(C20-3000000)),0)</f>
        <v>0</v>
      </c>
    </row>
    <row r="24" spans="2:6" ht="39.75" customHeight="1">
      <c r="B24" s="12" t="s">
        <v>19</v>
      </c>
      <c r="C24" s="20">
        <f>IF(C18=0,0,(0.8*F18)/2)</f>
        <v>0</v>
      </c>
      <c r="E24" s="33"/>
      <c r="F24" s="34"/>
    </row>
    <row r="25" spans="2:6" ht="39.75" customHeight="1">
      <c r="B25" s="12" t="s">
        <v>20</v>
      </c>
      <c r="C25" s="20">
        <f>IF(C18=0,0,(0.4*F18)/2)</f>
        <v>0</v>
      </c>
      <c r="E25" s="33"/>
      <c r="F25" s="34"/>
    </row>
    <row r="26" spans="2:6" ht="39.75" customHeight="1">
      <c r="B26" s="12" t="s">
        <v>1</v>
      </c>
      <c r="C26" s="20">
        <f>IF(C18=0,0,(0.4*F18)/2)</f>
        <v>0</v>
      </c>
      <c r="E26" s="33"/>
      <c r="F26" s="34"/>
    </row>
    <row r="27" spans="2:6" ht="39.75" customHeight="1">
      <c r="B27" s="12" t="s">
        <v>2</v>
      </c>
      <c r="C27" s="20">
        <v>0.02</v>
      </c>
      <c r="E27" s="33"/>
      <c r="F27" s="34"/>
    </row>
    <row r="30" spans="2:7" ht="14.25">
      <c r="B30" s="39" t="s">
        <v>40</v>
      </c>
      <c r="G30" s="10"/>
    </row>
    <row r="31" spans="2:7" ht="5.25" customHeight="1">
      <c r="B31" s="8"/>
      <c r="G31" s="10"/>
    </row>
    <row r="32" spans="2:9" ht="39.75" customHeight="1">
      <c r="B32" s="12" t="s">
        <v>41</v>
      </c>
      <c r="C32" s="50"/>
      <c r="E32" s="46" t="s">
        <v>0</v>
      </c>
      <c r="F32" s="47" t="e">
        <f>C32/C38</f>
        <v>#DIV/0!</v>
      </c>
      <c r="G32" s="32"/>
      <c r="H32" s="9" t="s">
        <v>8</v>
      </c>
      <c r="I32" s="9" t="e">
        <f>C37/C38</f>
        <v>#DIV/0!</v>
      </c>
    </row>
    <row r="33" spans="2:9" ht="39.75" customHeight="1">
      <c r="B33" s="12" t="s">
        <v>36</v>
      </c>
      <c r="C33" s="50"/>
      <c r="E33" s="46">
        <v>0.02</v>
      </c>
      <c r="F33" s="47">
        <f>IF(C32&lt;=200000,(0.02*(C32-(C32-200000)))-(0.02*(200000-C32)),0.02*200000)</f>
        <v>0</v>
      </c>
      <c r="G33" s="32"/>
      <c r="H33" s="9">
        <v>0.02</v>
      </c>
      <c r="I33" s="9">
        <f>IF(C37&lt;=200000,(0.02*(C37-(C37-200000)))-(0.02*(200000-C37)),0.02*200000)</f>
        <v>0</v>
      </c>
    </row>
    <row r="34" spans="2:9" ht="39.75" customHeight="1">
      <c r="B34" s="12" t="s">
        <v>42</v>
      </c>
      <c r="C34" s="19">
        <f>C32+C33</f>
        <v>0</v>
      </c>
      <c r="E34" s="46">
        <v>0.03</v>
      </c>
      <c r="F34" s="47">
        <f>IF(AND(C32&gt;200000,C32&lt;=500000),(0.03*(C32-200000)),IF(C32&gt;500000,0.03*300000,0))</f>
        <v>0</v>
      </c>
      <c r="G34" s="32"/>
      <c r="H34" s="9">
        <v>0.03</v>
      </c>
      <c r="I34" s="9">
        <f>IF(AND(C37&gt;200000,C37&lt;=500000),(0.03*(C37-200000)),IF(C37&gt;500000,0.03*300000,0))</f>
        <v>0</v>
      </c>
    </row>
    <row r="35" spans="2:9" ht="39.75" customHeight="1">
      <c r="B35" s="28" t="s">
        <v>33</v>
      </c>
      <c r="C35" s="37">
        <f>IF(C32=0,0,C32/C33)</f>
        <v>0</v>
      </c>
      <c r="E35" s="46">
        <v>0.05</v>
      </c>
      <c r="F35" s="47">
        <f>IF(AND(C32&gt;500000,C32&lt;=1000000),(0.05*(C32-500000)),IF(C32&gt;1000000,0.05*500000,0))</f>
        <v>0</v>
      </c>
      <c r="H35" s="9">
        <v>0.05</v>
      </c>
      <c r="I35" s="9">
        <f>IF(AND(C37&gt;500000,C37&lt;=1000000),(0.05*(C37-500000)),IF(C37&gt;1000000,0.05*500000,0))</f>
        <v>0</v>
      </c>
    </row>
    <row r="36" spans="2:9" ht="39.75" customHeight="1">
      <c r="B36" s="12" t="s">
        <v>43</v>
      </c>
      <c r="C36" s="50"/>
      <c r="E36" s="46">
        <v>0.08</v>
      </c>
      <c r="F36" s="47">
        <f>IF(AND(C32&gt;1000000,C32&lt;=3000000),(0.08*(C32-1000000)),IF(C32&gt;3000000,0.08*2000000,0))</f>
        <v>0</v>
      </c>
      <c r="G36" s="32"/>
      <c r="H36" s="9">
        <v>0.08</v>
      </c>
      <c r="I36" s="9">
        <f>IF(AND(C37&gt;1000000,C37&lt;=3000000),(0.08*(C37-1000000)),IF(C37&gt;3000000,0.08*2000000,0))</f>
        <v>0</v>
      </c>
    </row>
    <row r="37" spans="2:9" ht="39.75" customHeight="1">
      <c r="B37" s="12" t="s">
        <v>23</v>
      </c>
      <c r="C37" s="19">
        <f>C32+C36</f>
        <v>0</v>
      </c>
      <c r="E37" s="46">
        <v>0.12</v>
      </c>
      <c r="F37" s="47">
        <f>IF(AND(C32&gt;3000000),(0.12*(C32-3000000)),0)</f>
        <v>0</v>
      </c>
      <c r="G37" s="32"/>
      <c r="H37" s="9">
        <v>0.12</v>
      </c>
      <c r="I37" s="9">
        <f>IF(AND(C37&gt;3000000),(0.12*(C37-3000000)),0)</f>
        <v>0</v>
      </c>
    </row>
    <row r="38" spans="2:7" ht="39.75" customHeight="1">
      <c r="B38" s="12" t="s">
        <v>17</v>
      </c>
      <c r="C38" s="50"/>
      <c r="E38" s="30"/>
      <c r="F38" s="31"/>
      <c r="G38" s="32"/>
    </row>
    <row r="39" spans="2:6" ht="39.75" customHeight="1">
      <c r="B39" s="12" t="s">
        <v>6</v>
      </c>
      <c r="C39" s="20">
        <f>IF(C32=0,0,(SUM(I33:I37)/C37))</f>
        <v>0</v>
      </c>
      <c r="E39" s="33"/>
      <c r="F39" s="34"/>
    </row>
    <row r="40" spans="2:6" ht="39.75" customHeight="1">
      <c r="B40" s="12" t="s">
        <v>7</v>
      </c>
      <c r="C40" s="52"/>
      <c r="E40" s="33"/>
      <c r="F40" s="34"/>
    </row>
    <row r="41" spans="2:6" ht="39.75" customHeight="1">
      <c r="B41" s="12" t="s">
        <v>24</v>
      </c>
      <c r="C41" s="20">
        <f>C39-C40</f>
        <v>0</v>
      </c>
      <c r="E41" s="33"/>
      <c r="F41" s="34"/>
    </row>
    <row r="42" spans="2:6" ht="39.75" customHeight="1">
      <c r="B42" s="12" t="s">
        <v>25</v>
      </c>
      <c r="C42" s="20">
        <f>IF(C32=0,0,0.8*F32)</f>
        <v>0</v>
      </c>
      <c r="E42" s="33"/>
      <c r="F42" s="34"/>
    </row>
    <row r="43" spans="2:6" ht="39.75" customHeight="1">
      <c r="B43" s="12" t="s">
        <v>26</v>
      </c>
      <c r="C43" s="20">
        <f>IF(C32=0,0,0.4*F32)</f>
        <v>0</v>
      </c>
      <c r="E43" s="33"/>
      <c r="F43" s="34"/>
    </row>
    <row r="44" spans="2:6" ht="39.75" customHeight="1">
      <c r="B44" s="12" t="s">
        <v>1</v>
      </c>
      <c r="C44" s="20">
        <f>IF(C32=0,0,0.4*F32)</f>
        <v>0</v>
      </c>
      <c r="E44" s="33"/>
      <c r="F44" s="34"/>
    </row>
    <row r="45" spans="2:6" ht="39.75" customHeight="1">
      <c r="B45" s="12" t="s">
        <v>2</v>
      </c>
      <c r="C45" s="20">
        <v>0.02</v>
      </c>
      <c r="E45" s="33"/>
      <c r="F45" s="34"/>
    </row>
    <row r="48" ht="14.25">
      <c r="B48" s="39" t="s">
        <v>44</v>
      </c>
    </row>
    <row r="49" ht="6.75" customHeight="1"/>
    <row r="50" spans="2:9" ht="39.75" customHeight="1">
      <c r="B50" s="12" t="s">
        <v>41</v>
      </c>
      <c r="C50" s="50"/>
      <c r="E50" s="30" t="s">
        <v>0</v>
      </c>
      <c r="F50" s="31" t="e">
        <f>C55/C56</f>
        <v>#DIV/0!</v>
      </c>
      <c r="G50" s="32"/>
      <c r="H50" s="9" t="s">
        <v>8</v>
      </c>
      <c r="I50" s="9" t="e">
        <f>C52/C56</f>
        <v>#DIV/0!</v>
      </c>
    </row>
    <row r="51" spans="2:9" ht="39.75" customHeight="1">
      <c r="B51" s="12" t="s">
        <v>45</v>
      </c>
      <c r="C51" s="50"/>
      <c r="E51" s="33">
        <v>0.02</v>
      </c>
      <c r="F51" s="45">
        <f>IF(C55&lt;=200000,(0.02*(C55-(C55-200000)))-(0.02*(200000-C55)),0.02*200000)</f>
        <v>0</v>
      </c>
      <c r="G51" s="32"/>
      <c r="H51" s="9">
        <v>0.02</v>
      </c>
      <c r="I51" s="9">
        <f>IF(C52&lt;=200000,(0.02*(C52-(C52-200000)))-(0.02*(200000-C52)),0.02*200000)</f>
        <v>0</v>
      </c>
    </row>
    <row r="52" spans="2:9" ht="39.75" customHeight="1">
      <c r="B52" s="12" t="s">
        <v>42</v>
      </c>
      <c r="C52" s="19">
        <f>C50+C51</f>
        <v>0</v>
      </c>
      <c r="E52" s="33">
        <v>0.03</v>
      </c>
      <c r="F52" s="45">
        <f>IF(AND(C55&gt;200000,C55&lt;=500000),(0.03*(C55-200000)),IF(C55&gt;500000,0.03*300000,0))</f>
        <v>0</v>
      </c>
      <c r="G52" s="32"/>
      <c r="H52" s="9">
        <v>0.03</v>
      </c>
      <c r="I52" s="9">
        <f>IF(AND(C52&gt;200000,C52&lt;=500000),(0.03*(C52-200000)),IF(C52&gt;500000,0.03*300000,0))</f>
        <v>0</v>
      </c>
    </row>
    <row r="53" spans="2:9" ht="39.75" customHeight="1">
      <c r="B53" s="28" t="s">
        <v>33</v>
      </c>
      <c r="C53" s="37">
        <f>IF(C50=0,0,C50/C51)</f>
        <v>0</v>
      </c>
      <c r="E53" s="33">
        <v>0.05</v>
      </c>
      <c r="F53" s="45">
        <f>IF(AND(C55&gt;500000,C55&lt;=1000000),(0.05*(C55-500000)),IF(C55&gt;1000000,0.05*500000,0))</f>
        <v>0</v>
      </c>
      <c r="H53" s="9">
        <v>0.05</v>
      </c>
      <c r="I53" s="9">
        <f>IF(AND(C52&gt;500000,C52&lt;=1000000),(0.05*(C52-500000)),IF(C52&gt;1000000,0.05*500000,0))</f>
        <v>0</v>
      </c>
    </row>
    <row r="54" spans="2:9" ht="39.75" customHeight="1">
      <c r="B54" s="12" t="s">
        <v>46</v>
      </c>
      <c r="C54" s="50"/>
      <c r="E54" s="33">
        <v>0.08</v>
      </c>
      <c r="F54" s="45">
        <f>IF(AND(C55&gt;1000000,C55&lt;=3000000),(0.08*(C55-1000000)),IF(C55&gt;3000000,0.08*2000000,0))</f>
        <v>0</v>
      </c>
      <c r="G54" s="32"/>
      <c r="H54" s="9">
        <v>0.08</v>
      </c>
      <c r="I54" s="9">
        <f>IF(AND(C52&gt;1000000,C52&lt;=3000000),(0.08*(C52-1000000)),IF(C52&gt;3000000,0.08*2000000,0))</f>
        <v>0</v>
      </c>
    </row>
    <row r="55" spans="2:9" ht="39.75" customHeight="1">
      <c r="B55" s="12" t="s">
        <v>23</v>
      </c>
      <c r="C55" s="19">
        <f>C50+C54</f>
        <v>0</v>
      </c>
      <c r="E55" s="33">
        <v>0.12</v>
      </c>
      <c r="F55" s="45">
        <f>IF(AND(C55&gt;3000000),(0.12*(C55-3000000)),0)</f>
        <v>0</v>
      </c>
      <c r="G55" s="32"/>
      <c r="H55" s="9">
        <v>0.12</v>
      </c>
      <c r="I55" s="9">
        <f>IF(AND(C52&gt;3000000),(0.12*(C52-3000000)),0)</f>
        <v>0</v>
      </c>
    </row>
    <row r="56" spans="2:7" ht="39.75" customHeight="1">
      <c r="B56" s="12" t="s">
        <v>17</v>
      </c>
      <c r="C56" s="50"/>
      <c r="E56" s="30"/>
      <c r="F56" s="31"/>
      <c r="G56" s="32"/>
    </row>
    <row r="57" spans="2:6" ht="39.75" customHeight="1">
      <c r="B57" s="12" t="s">
        <v>6</v>
      </c>
      <c r="C57" s="20">
        <f>IF(C50=0,0,(SUM(F51:F55)/C55))</f>
        <v>0</v>
      </c>
      <c r="E57" s="33"/>
      <c r="F57" s="34"/>
    </row>
    <row r="58" spans="2:6" ht="39.75" customHeight="1">
      <c r="B58" s="12" t="s">
        <v>7</v>
      </c>
      <c r="C58" s="52"/>
      <c r="E58" s="33"/>
      <c r="F58" s="34"/>
    </row>
    <row r="59" spans="2:6" ht="39.75" customHeight="1">
      <c r="B59" s="12" t="s">
        <v>24</v>
      </c>
      <c r="C59" s="20">
        <f>C57-C58</f>
        <v>0</v>
      </c>
      <c r="E59" s="33"/>
      <c r="F59" s="34"/>
    </row>
    <row r="60" spans="2:6" ht="39.75" customHeight="1">
      <c r="B60" s="12" t="s">
        <v>25</v>
      </c>
      <c r="C60" s="20">
        <f>IF(C50=0,0,(0.8*I50)/2)</f>
        <v>0</v>
      </c>
      <c r="E60" s="33"/>
      <c r="F60" s="34"/>
    </row>
    <row r="61" spans="2:6" ht="39.75" customHeight="1">
      <c r="B61" s="12" t="s">
        <v>26</v>
      </c>
      <c r="C61" s="20">
        <f>IF(C50=0,0,(0.4*I50)/2)</f>
        <v>0</v>
      </c>
      <c r="E61" s="33"/>
      <c r="F61" s="34"/>
    </row>
    <row r="62" spans="2:6" ht="39.75" customHeight="1">
      <c r="B62" s="12" t="s">
        <v>1</v>
      </c>
      <c r="C62" s="20">
        <f>IF(C50=0,0,(0.4*I50)/2)</f>
        <v>0</v>
      </c>
      <c r="E62" s="33"/>
      <c r="F62" s="34"/>
    </row>
    <row r="63" spans="2:6" ht="39.75" customHeight="1">
      <c r="B63" s="12" t="s">
        <v>2</v>
      </c>
      <c r="C63" s="20">
        <v>0.02</v>
      </c>
      <c r="E63" s="33"/>
      <c r="F63" s="34"/>
    </row>
  </sheetData>
  <sheetProtection sheet="1" objects="1" scenarios="1"/>
  <mergeCells count="1"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C2" sqref="C2:C3"/>
    </sheetView>
  </sheetViews>
  <sheetFormatPr defaultColWidth="9.140625" defaultRowHeight="15"/>
  <cols>
    <col min="1" max="1" width="9.140625" style="2" customWidth="1"/>
    <col min="2" max="2" width="64.00390625" style="2" customWidth="1"/>
    <col min="3" max="3" width="20.57421875" style="2" customWidth="1"/>
    <col min="4" max="4" width="9.140625" style="2" customWidth="1"/>
    <col min="5" max="6" width="9.7109375" style="2" hidden="1" customWidth="1"/>
    <col min="7" max="16384" width="9.140625" style="2" customWidth="1"/>
  </cols>
  <sheetData>
    <row r="2" spans="2:6" ht="40.5" customHeight="1">
      <c r="B2" s="12" t="s">
        <v>35</v>
      </c>
      <c r="C2" s="50"/>
      <c r="D2" s="10"/>
      <c r="E2" s="4" t="s">
        <v>0</v>
      </c>
      <c r="F2" s="5" t="e">
        <f>C2/C5</f>
        <v>#DIV/0!</v>
      </c>
    </row>
    <row r="3" spans="2:6" ht="39.75" customHeight="1">
      <c r="B3" s="12" t="s">
        <v>36</v>
      </c>
      <c r="C3" s="50"/>
      <c r="D3" s="10"/>
      <c r="E3" s="25"/>
      <c r="F3" s="26"/>
    </row>
    <row r="4" spans="2:6" ht="39.75" customHeight="1">
      <c r="B4" s="28" t="s">
        <v>33</v>
      </c>
      <c r="C4" s="19">
        <f>IF(C2=0,0,C2/C3)</f>
        <v>0</v>
      </c>
      <c r="D4" s="10"/>
      <c r="E4" s="10"/>
      <c r="F4" s="10"/>
    </row>
    <row r="5" spans="2:6" ht="39.75" customHeight="1">
      <c r="B5" s="12" t="s">
        <v>17</v>
      </c>
      <c r="C5" s="50"/>
      <c r="D5" s="10"/>
      <c r="E5" s="10"/>
      <c r="F5" s="10"/>
    </row>
    <row r="6" spans="2:6" ht="39.75" customHeight="1">
      <c r="B6" s="12" t="s">
        <v>3</v>
      </c>
      <c r="C6" s="20">
        <f>IF(C2=0,0,F2)</f>
        <v>0</v>
      </c>
      <c r="D6" s="10"/>
      <c r="E6" s="10"/>
      <c r="F6" s="10"/>
    </row>
    <row r="7" spans="2:6" ht="39.75" customHeight="1">
      <c r="B7" s="12" t="s">
        <v>19</v>
      </c>
      <c r="C7" s="20">
        <f>IF(C2=0,0,0.8*F2)</f>
        <v>0</v>
      </c>
      <c r="D7" s="10"/>
      <c r="E7" s="10"/>
      <c r="F7" s="10"/>
    </row>
    <row r="8" spans="2:6" ht="39.75" customHeight="1">
      <c r="B8" s="12" t="s">
        <v>20</v>
      </c>
      <c r="C8" s="20">
        <f>IF(C2=0,0,0.4*F2)</f>
        <v>0</v>
      </c>
      <c r="D8" s="10"/>
      <c r="E8" s="10"/>
      <c r="F8" s="10"/>
    </row>
    <row r="9" spans="2:6" ht="39.75" customHeight="1">
      <c r="B9" s="12" t="s">
        <v>1</v>
      </c>
      <c r="C9" s="20">
        <f>IF(C2=0,0,0.4*F2)</f>
        <v>0</v>
      </c>
      <c r="D9" s="10"/>
      <c r="E9" s="10"/>
      <c r="F9" s="10"/>
    </row>
    <row r="10" spans="2:6" ht="39.75" customHeight="1">
      <c r="B10" s="12" t="s">
        <v>2</v>
      </c>
      <c r="C10" s="20">
        <v>0.02</v>
      </c>
      <c r="D10" s="10"/>
      <c r="E10" s="10"/>
      <c r="F10" s="10"/>
    </row>
    <row r="11" spans="2:3" ht="14.25">
      <c r="B11" s="29"/>
      <c r="C11" s="29"/>
    </row>
    <row r="12" spans="2:3" ht="72.75" customHeight="1">
      <c r="B12" s="55" t="s">
        <v>34</v>
      </c>
      <c r="C12" s="56"/>
    </row>
  </sheetData>
  <sheetProtection sheet="1" objects="1" scenarios="1"/>
  <mergeCells count="1"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9"/>
  <sheetViews>
    <sheetView showGridLines="0" zoomScalePageLayoutView="0" workbookViewId="0" topLeftCell="A1">
      <selection activeCell="C13" sqref="C13:C14"/>
    </sheetView>
  </sheetViews>
  <sheetFormatPr defaultColWidth="9.140625" defaultRowHeight="15"/>
  <cols>
    <col min="1" max="1" width="9.140625" style="2" customWidth="1"/>
    <col min="2" max="2" width="70.8515625" style="9" customWidth="1"/>
    <col min="3" max="3" width="28.28125" style="9" customWidth="1"/>
    <col min="4" max="4" width="9.140625" style="9" customWidth="1"/>
    <col min="5" max="6" width="0" style="9" hidden="1" customWidth="1"/>
    <col min="7" max="7" width="0" style="2" hidden="1" customWidth="1"/>
    <col min="8" max="16384" width="9.140625" style="2" customWidth="1"/>
  </cols>
  <sheetData>
    <row r="2" spans="2:3" ht="14.25">
      <c r="B2" s="57" t="s">
        <v>9</v>
      </c>
      <c r="C2" s="58"/>
    </row>
    <row r="3" spans="2:6" ht="39.75" customHeight="1">
      <c r="B3" s="12" t="s">
        <v>35</v>
      </c>
      <c r="C3" s="50"/>
      <c r="D3" s="10"/>
      <c r="E3" s="4" t="s">
        <v>0</v>
      </c>
      <c r="F3" s="5" t="e">
        <f>C5/C7</f>
        <v>#DIV/0!</v>
      </c>
    </row>
    <row r="4" spans="2:6" ht="39.75" customHeight="1">
      <c r="B4" s="12" t="s">
        <v>36</v>
      </c>
      <c r="C4" s="50"/>
      <c r="D4" s="10"/>
      <c r="E4" s="41">
        <v>0.02</v>
      </c>
      <c r="F4" s="5">
        <f>IF(C5&lt;=200000,(0.02*(C5-(C5-200000)))-(0.02*(200000-C5)),0.02*200000)</f>
        <v>0</v>
      </c>
    </row>
    <row r="5" spans="2:6" ht="39.75" customHeight="1">
      <c r="B5" s="12" t="s">
        <v>39</v>
      </c>
      <c r="C5" s="15">
        <f>C3+C4</f>
        <v>0</v>
      </c>
      <c r="E5" s="33">
        <v>0.03</v>
      </c>
      <c r="F5" s="34">
        <f>IF(AND(C5&gt;200000,C5&lt;=500000),(0.03*(C5-200000)),IF(C5&gt;500000,0.03*300000,0))</f>
        <v>0</v>
      </c>
    </row>
    <row r="6" spans="2:6" ht="39.75" customHeight="1">
      <c r="B6" s="28" t="s">
        <v>13</v>
      </c>
      <c r="C6" s="40" t="e">
        <f>C3/C4</f>
        <v>#DIV/0!</v>
      </c>
      <c r="E6" s="33">
        <v>0.05</v>
      </c>
      <c r="F6" s="34">
        <f>IF(AND(C5&gt;500000,C5&lt;=1000000),(0.05*(C5-500000)),IF(C5&gt;1000000,0.05*500000,0))</f>
        <v>0</v>
      </c>
    </row>
    <row r="7" spans="2:6" ht="39.75" customHeight="1">
      <c r="B7" s="12" t="s">
        <v>47</v>
      </c>
      <c r="C7" s="53"/>
      <c r="E7" s="33">
        <v>0.08</v>
      </c>
      <c r="F7" s="34">
        <f>IF(AND(C5&gt;1000000,C5&lt;=3000000),(0.08*(C5-1000000)),IF(C5&gt;3000000,0.08*2000000,0))</f>
        <v>0</v>
      </c>
    </row>
    <row r="8" spans="2:6" ht="39.75" customHeight="1">
      <c r="B8" s="12" t="s">
        <v>5</v>
      </c>
      <c r="C8" s="18" t="e">
        <f>(SUM(F4:F8)/C5)/2</f>
        <v>#DIV/0!</v>
      </c>
      <c r="E8" s="33">
        <v>0.12</v>
      </c>
      <c r="F8" s="34" t="s">
        <v>4</v>
      </c>
    </row>
    <row r="9" spans="2:3" ht="39.75" customHeight="1">
      <c r="B9" s="12" t="s">
        <v>11</v>
      </c>
      <c r="C9" s="18">
        <v>0.5</v>
      </c>
    </row>
    <row r="10" ht="39.75" customHeight="1"/>
    <row r="11" ht="39.75" customHeight="1"/>
    <row r="12" spans="2:3" ht="39.75" customHeight="1">
      <c r="B12" s="57" t="s">
        <v>12</v>
      </c>
      <c r="C12" s="58"/>
    </row>
    <row r="13" spans="2:6" ht="39.75" customHeight="1">
      <c r="B13" s="3" t="s">
        <v>35</v>
      </c>
      <c r="C13" s="54"/>
      <c r="E13" s="30" t="s">
        <v>0</v>
      </c>
      <c r="F13" s="31" t="e">
        <f>C15/C17</f>
        <v>#DIV/0!</v>
      </c>
    </row>
    <row r="14" spans="2:6" ht="39.75" customHeight="1">
      <c r="B14" s="3" t="s">
        <v>36</v>
      </c>
      <c r="C14" s="54"/>
      <c r="E14" s="33">
        <v>0.02</v>
      </c>
      <c r="F14" s="34">
        <f>IF(C15&lt;=200000,(0.02*(C15-(C15-200000)))-(0.02*(200000-C15)),0.02*200000)</f>
        <v>0</v>
      </c>
    </row>
    <row r="15" spans="2:6" ht="39.75" customHeight="1">
      <c r="B15" s="3" t="s">
        <v>39</v>
      </c>
      <c r="C15" s="15">
        <f>C13+C14</f>
        <v>0</v>
      </c>
      <c r="E15" s="33">
        <v>0.03</v>
      </c>
      <c r="F15" s="34">
        <f>IF(AND(C15&gt;200000,C15&lt;=500000),(0.03*(C15-200000)),IF(C15&gt;500000,0.03*300000,0))</f>
        <v>0</v>
      </c>
    </row>
    <row r="16" spans="2:6" ht="39.75" customHeight="1">
      <c r="B16" s="27" t="s">
        <v>13</v>
      </c>
      <c r="C16" s="40" t="e">
        <f>C13/C14</f>
        <v>#DIV/0!</v>
      </c>
      <c r="E16" s="33">
        <v>0.05</v>
      </c>
      <c r="F16" s="34">
        <f>IF(AND(C15&gt;500000,C15&lt;=1000000),(0.05*(C15-500000)),IF(C15&gt;1000000,0.05*500000,0))</f>
        <v>0</v>
      </c>
    </row>
    <row r="17" spans="2:6" ht="39.75" customHeight="1">
      <c r="B17" s="3" t="s">
        <v>47</v>
      </c>
      <c r="C17" s="53"/>
      <c r="E17" s="33">
        <v>0.08</v>
      </c>
      <c r="F17" s="34">
        <f>IF(AND(C15&gt;1000000,C15&lt;=3000000),(0.08*(C15-1000000)),IF(C15&gt;3000000,0.08*2000000,0))</f>
        <v>0</v>
      </c>
    </row>
    <row r="18" spans="2:6" ht="39.75" customHeight="1">
      <c r="B18" s="3" t="s">
        <v>5</v>
      </c>
      <c r="C18" s="18" t="e">
        <f>(SUM(F14:F18)/C15)/2</f>
        <v>#DIV/0!</v>
      </c>
      <c r="E18" s="33">
        <v>0.12</v>
      </c>
      <c r="F18" s="34" t="s">
        <v>4</v>
      </c>
    </row>
    <row r="19" spans="2:3" ht="39.75" customHeight="1">
      <c r="B19" s="3" t="s">
        <v>11</v>
      </c>
      <c r="C19" s="18" t="e">
        <f>C13/C17</f>
        <v>#DIV/0!</v>
      </c>
    </row>
    <row r="20" ht="39.75" customHeight="1"/>
    <row r="21" ht="39.75" customHeight="1"/>
    <row r="22" spans="2:3" ht="39.75" customHeight="1">
      <c r="B22" s="57" t="s">
        <v>10</v>
      </c>
      <c r="C22" s="58"/>
    </row>
    <row r="23" spans="2:6" ht="39.75" customHeight="1">
      <c r="B23" s="3" t="s">
        <v>35</v>
      </c>
      <c r="C23" s="54"/>
      <c r="E23" s="30" t="s">
        <v>0</v>
      </c>
      <c r="F23" s="31" t="e">
        <f>C25/C27</f>
        <v>#DIV/0!</v>
      </c>
    </row>
    <row r="24" spans="2:6" ht="39.75" customHeight="1">
      <c r="B24" s="3" t="s">
        <v>36</v>
      </c>
      <c r="C24" s="54"/>
      <c r="E24" s="33">
        <v>0.02</v>
      </c>
      <c r="F24" s="34">
        <f>IF(C25&lt;=200000,(0.02*(C25-(C25-200000)))-(0.02*(200000-C25)),0.02*200000)</f>
        <v>0</v>
      </c>
    </row>
    <row r="25" spans="2:6" ht="39.75" customHeight="1">
      <c r="B25" s="3" t="s">
        <v>39</v>
      </c>
      <c r="C25" s="15">
        <f>C23+C24</f>
        <v>0</v>
      </c>
      <c r="E25" s="33">
        <v>0.03</v>
      </c>
      <c r="F25" s="34">
        <f>IF(AND(C25&gt;200000,C25&lt;=500000),(0.03*(C25-200000)),IF(C25&gt;500000,0.03*300000,0))</f>
        <v>0</v>
      </c>
    </row>
    <row r="26" spans="2:6" ht="39.75" customHeight="1">
      <c r="B26" s="27" t="s">
        <v>13</v>
      </c>
      <c r="C26" s="40" t="e">
        <f>C23/C24</f>
        <v>#DIV/0!</v>
      </c>
      <c r="E26" s="33">
        <v>0.05</v>
      </c>
      <c r="F26" s="34">
        <f>IF(AND(C25&gt;500000,C25&lt;=1000000),(0.05*(C25-500000)),IF(C25&gt;1000000,0.05*500000,0))</f>
        <v>0</v>
      </c>
    </row>
    <row r="27" spans="2:6" ht="39.75" customHeight="1">
      <c r="B27" s="3" t="s">
        <v>47</v>
      </c>
      <c r="C27" s="53"/>
      <c r="E27" s="33">
        <v>0.08</v>
      </c>
      <c r="F27" s="34">
        <f>IF(AND(C25&gt;1000000,C25&lt;=3000000),(0.08*(C25-1000000)),IF(C25&gt;3000000,0.08*2000000,0))</f>
        <v>0</v>
      </c>
    </row>
    <row r="28" spans="2:6" ht="39.75" customHeight="1">
      <c r="B28" s="3" t="s">
        <v>5</v>
      </c>
      <c r="C28" s="18" t="e">
        <f>(SUM(F24:F28)/C25)/2</f>
        <v>#DIV/0!</v>
      </c>
      <c r="E28" s="33">
        <v>0.12</v>
      </c>
      <c r="F28" s="34" t="s">
        <v>4</v>
      </c>
    </row>
    <row r="29" spans="2:3" ht="39.75" customHeight="1">
      <c r="B29" s="3" t="s">
        <v>11</v>
      </c>
      <c r="C29" s="18" t="e">
        <f>C23/C27</f>
        <v>#DIV/0!</v>
      </c>
    </row>
  </sheetData>
  <sheetProtection sheet="1" objects="1" scenarios="1"/>
  <mergeCells count="3">
    <mergeCell ref="B2:C2"/>
    <mergeCell ref="B12:C12"/>
    <mergeCell ref="B22:C2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7"/>
  <sheetViews>
    <sheetView showGridLines="0" zoomScalePageLayoutView="0" workbookViewId="0" topLeftCell="A1">
      <selection activeCell="G7" sqref="G7"/>
    </sheetView>
  </sheetViews>
  <sheetFormatPr defaultColWidth="9.140625" defaultRowHeight="15"/>
  <cols>
    <col min="1" max="1" width="9.140625" style="35" customWidth="1"/>
    <col min="2" max="2" width="68.421875" style="35" customWidth="1"/>
    <col min="3" max="3" width="33.421875" style="35" customWidth="1"/>
    <col min="4" max="4" width="9.140625" style="35" customWidth="1"/>
    <col min="5" max="5" width="0" style="35" hidden="1" customWidth="1"/>
    <col min="6" max="6" width="15.140625" style="35" hidden="1" customWidth="1"/>
    <col min="7" max="16384" width="9.140625" style="35" customWidth="1"/>
  </cols>
  <sheetData>
    <row r="1" spans="2:4" ht="21">
      <c r="B1" s="42"/>
      <c r="C1" s="42"/>
      <c r="D1" s="42"/>
    </row>
    <row r="2" spans="2:6" ht="39.75" customHeight="1">
      <c r="B2" s="12" t="s">
        <v>16</v>
      </c>
      <c r="C2" s="51"/>
      <c r="D2" s="42"/>
      <c r="E2" s="43" t="s">
        <v>0</v>
      </c>
      <c r="F2" s="44" t="e">
        <f>C2/C3</f>
        <v>#DIV/0!</v>
      </c>
    </row>
    <row r="3" spans="2:6" ht="39.75" customHeight="1">
      <c r="B3" s="12" t="s">
        <v>17</v>
      </c>
      <c r="C3" s="51"/>
      <c r="D3" s="42"/>
      <c r="E3" s="43"/>
      <c r="F3" s="44"/>
    </row>
    <row r="4" spans="2:4" ht="39.75" customHeight="1">
      <c r="B4" s="12" t="s">
        <v>19</v>
      </c>
      <c r="C4" s="20">
        <f>IF(C2=0,0,0.8*F2)</f>
        <v>0</v>
      </c>
      <c r="D4" s="42"/>
    </row>
    <row r="5" spans="2:4" ht="39.75" customHeight="1">
      <c r="B5" s="12" t="s">
        <v>20</v>
      </c>
      <c r="C5" s="20">
        <f>IF(C2=0,0,0.4*F2)</f>
        <v>0</v>
      </c>
      <c r="D5" s="42"/>
    </row>
    <row r="6" spans="2:4" ht="39.75" customHeight="1">
      <c r="B6" s="12" t="s">
        <v>1</v>
      </c>
      <c r="C6" s="20">
        <f>IF(C2=0,0,0.4*F2)</f>
        <v>0</v>
      </c>
      <c r="D6" s="42"/>
    </row>
    <row r="7" spans="2:4" ht="39.75" customHeight="1">
      <c r="B7" s="12" t="s">
        <v>2</v>
      </c>
      <c r="C7" s="20">
        <v>0.02</v>
      </c>
      <c r="D7" s="42"/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Nome da 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Marquart</dc:creator>
  <cp:keywords/>
  <dc:description/>
  <cp:lastModifiedBy>Patricia Marquart</cp:lastModifiedBy>
  <cp:lastPrinted>2015-08-27T19:56:00Z</cp:lastPrinted>
  <dcterms:created xsi:type="dcterms:W3CDTF">2015-05-31T17:45:40Z</dcterms:created>
  <dcterms:modified xsi:type="dcterms:W3CDTF">2023-01-23T18:04:05Z</dcterms:modified>
  <cp:category/>
  <cp:version/>
  <cp:contentType/>
  <cp:contentStatus/>
</cp:coreProperties>
</file>