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.igor.farias\Desktop\arquivos site\"/>
    </mc:Choice>
  </mc:AlternateContent>
  <xr:revisionPtr revIDLastSave="0" documentId="8_{13181498-2EC8-4B28-9960-875D4C10E5E0}" xr6:coauthVersionLast="46" xr6:coauthVersionMax="46" xr10:uidLastSave="{00000000-0000-0000-0000-000000000000}"/>
  <bookViews>
    <workbookView xWindow="2445" yWindow="1020" windowWidth="16200" windowHeight="9360" xr2:uid="{00000000-000D-0000-FFFF-FFFF00000000}"/>
  </bookViews>
  <sheets>
    <sheet name="Orçamento" sheetId="1" r:id="rId1"/>
    <sheet name="Pré-Licenciam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2" l="1"/>
  <c r="J48" i="2" l="1"/>
  <c r="E17" i="2" s="1"/>
  <c r="J45" i="2"/>
  <c r="J43" i="2"/>
  <c r="H43" i="2" s="1"/>
  <c r="H45" i="2"/>
  <c r="E13" i="2" s="1"/>
  <c r="H44" i="2"/>
  <c r="E15" i="2" s="1"/>
  <c r="H42" i="2"/>
  <c r="C8" i="1"/>
  <c r="L42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C9" i="1" l="1"/>
  <c r="C10" i="1"/>
  <c r="E11" i="2"/>
  <c r="L43" i="2" s="1"/>
  <c r="L44" i="2" s="1"/>
  <c r="L45" i="2" s="1"/>
  <c r="J44" i="2"/>
  <c r="J42" i="2" s="1"/>
  <c r="B19" i="2" s="1"/>
  <c r="E7" i="2"/>
  <c r="C12" i="1" l="1"/>
  <c r="B21" i="2"/>
  <c r="L47" i="2"/>
  <c r="L48" i="2" s="1"/>
  <c r="H47" i="2"/>
  <c r="L46" i="2"/>
  <c r="L49" i="2" l="1"/>
  <c r="L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4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a) 1/3, para o segmento de vídeo por demanda;
b) 50%, para o segundo segmento de televisão (TV aberta ou por assinatura, no Brasil);
c) 10%, para cada licença regional de exploração comercial da obra no mercado externo.
Aplicados os redutores para cada licença adicional.</t>
        </r>
      </text>
    </comment>
    <comment ref="K4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62.5. O valor da primeira licença, calculada nos termos deste item 62, não poderá ser inferior a R$7.500,00.</t>
        </r>
      </text>
    </comment>
    <comment ref="K5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 Soma do valor mínimo da primeira licença (1º segmento) com os valores das demais licenças (calculadas pelo orçamento financiável)</t>
        </r>
      </text>
    </comment>
  </commentList>
</comments>
</file>

<file path=xl/sharedStrings.xml><?xml version="1.0" encoding="utf-8"?>
<sst xmlns="http://schemas.openxmlformats.org/spreadsheetml/2006/main" count="162" uniqueCount="109">
  <si>
    <t>ASPECTOS GERAIS DO PROJETO</t>
  </si>
  <si>
    <t>ORÇAMENTO PROJETO</t>
  </si>
  <si>
    <t>ITENS</t>
  </si>
  <si>
    <t>Orçamento (R$)</t>
  </si>
  <si>
    <t>CÁLCULO DO PRÉ-LICENCIAMENTO - PRODAV</t>
  </si>
  <si>
    <t>Selecione o tipo de obra</t>
  </si>
  <si>
    <t>Obra seriada documental com até 13 capítulos ou episódios</t>
  </si>
  <si>
    <t>Selecione segmentos</t>
  </si>
  <si>
    <t>TV ABERTA OU TV POR ASSINATURA</t>
  </si>
  <si>
    <t>Taxa de Pré-Licenciamento (sem redutor)</t>
  </si>
  <si>
    <t>Há licença regional de exploração comercial da obra em mercado externo?</t>
  </si>
  <si>
    <t>Sim</t>
  </si>
  <si>
    <t>Em caso positivo, indique a quantidade de licenças:</t>
  </si>
  <si>
    <t>Selecione UF da programadora</t>
  </si>
  <si>
    <t>RS</t>
  </si>
  <si>
    <t>Redutor UF</t>
  </si>
  <si>
    <t>Selecione tipo de programadora</t>
  </si>
  <si>
    <t>Canal de 12 horas (art. 17, §4º da Lei 12.485)</t>
  </si>
  <si>
    <t>Redutor por tipo de programadora</t>
  </si>
  <si>
    <t>Indique no campo ao lado se o Contrato de Pré Licenciamento terá cláusula de exclusividade.</t>
  </si>
  <si>
    <t>Redutor do Contrato</t>
  </si>
  <si>
    <t>Taxa mínima de Pré-Licenciamento (após reduções)</t>
  </si>
  <si>
    <t>Valor mínimo de Pré-Licenciamento</t>
  </si>
  <si>
    <t>LICENÇA</t>
  </si>
  <si>
    <t>TV ABERTA + TV POR ASSINATURA</t>
  </si>
  <si>
    <t>TV ABERTA OU TV/ASS. + VsD</t>
  </si>
  <si>
    <t>TV ABERTA + TV/ASS. + VsD</t>
  </si>
  <si>
    <t>MERCADO EXTERNO</t>
  </si>
  <si>
    <t>REF</t>
  </si>
  <si>
    <t>TV ABERTA OU TV/ASS. + VpD</t>
  </si>
  <si>
    <t>Selecione tipo de obra</t>
  </si>
  <si>
    <t>SEGMENTOS</t>
  </si>
  <si>
    <t> -</t>
  </si>
  <si>
    <t>TV ABERTA + TV/ASS. + VpD</t>
  </si>
  <si>
    <t>longa-metragem de ficção ou animação</t>
  </si>
  <si>
    <t>%</t>
  </si>
  <si>
    <t>documentário (longa-metragem ou telefilme)</t>
  </si>
  <si>
    <t>Obra seriada de animação</t>
  </si>
  <si>
    <t>Obra seriada documental com mais de 13 capítulos ou episódios</t>
  </si>
  <si>
    <t>Obra seriada de ficção com até 13 capítulos ou episódios</t>
  </si>
  <si>
    <t>Obra seriada de ficção com 14 a 26 capítulos ou episódios</t>
  </si>
  <si>
    <t>Selecione (Sim/Não)</t>
  </si>
  <si>
    <t>Obra seriada de fição com mais de 26 capítulos ou episódios</t>
  </si>
  <si>
    <t>Não</t>
  </si>
  <si>
    <t>Ref tipo de obra</t>
  </si>
  <si>
    <t>Licença final</t>
  </si>
  <si>
    <t>Licença 1º segmento</t>
  </si>
  <si>
    <t>Taxa de Licença (sem redutor)</t>
  </si>
  <si>
    <t>Número índice do segmento</t>
  </si>
  <si>
    <t>Redutor UF 1º segmento</t>
  </si>
  <si>
    <t>Redutor tipo de prog 1º segm</t>
  </si>
  <si>
    <t>Região UF</t>
  </si>
  <si>
    <t>Redutor contrato 1º segm</t>
  </si>
  <si>
    <t>Valor de PréL mínimo</t>
  </si>
  <si>
    <t>Adicional de Mercado externo</t>
  </si>
  <si>
    <t>Licenças adicionais</t>
  </si>
  <si>
    <t>Valor total mínimo de PréL</t>
  </si>
  <si>
    <t>Investimento Total Máximo</t>
  </si>
  <si>
    <t>Valor da licença 1º segm</t>
  </si>
  <si>
    <t>Valor mínimo 1º segm</t>
  </si>
  <si>
    <t>Valor das licenças adicionais</t>
  </si>
  <si>
    <t>Região</t>
  </si>
  <si>
    <t>Valor total mínimo de Pré-L</t>
  </si>
  <si>
    <t>Selecione UF</t>
  </si>
  <si>
    <t>N-NE-CO</t>
  </si>
  <si>
    <t>AL</t>
  </si>
  <si>
    <t>S-MG-ES</t>
  </si>
  <si>
    <t>AP</t>
  </si>
  <si>
    <t>SP-RJ</t>
  </si>
  <si>
    <t>AM</t>
  </si>
  <si>
    <t>BA</t>
  </si>
  <si>
    <t>CE</t>
  </si>
  <si>
    <t>Selecione</t>
  </si>
  <si>
    <t>DF</t>
  </si>
  <si>
    <t>TV estatal, educativa ou cultural</t>
  </si>
  <si>
    <t>ES</t>
  </si>
  <si>
    <t>TVs privadas NÃO ligadas a cabeça de rede nacional, teles ou estrangeiras</t>
  </si>
  <si>
    <t>GO</t>
  </si>
  <si>
    <t>TV comunitária ou universitária</t>
  </si>
  <si>
    <t>MA</t>
  </si>
  <si>
    <t>MT</t>
  </si>
  <si>
    <t>Outras TVs privadas, ligadas a cabeça de rede nacional, teles ou estrangeiras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</si>
  <si>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</si>
  <si>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</si>
  <si>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</si>
  <si>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</si>
  <si>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</si>
  <si>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</si>
  <si>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</si>
  <si>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</si>
  <si>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</si>
  <si>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RR</t>
  </si>
  <si>
    <t>RO</t>
  </si>
  <si>
    <t>SC</t>
  </si>
  <si>
    <t>SP</t>
  </si>
  <si>
    <t>SE</t>
  </si>
  <si>
    <t>TO</t>
  </si>
  <si>
    <t>Orçamento Total</t>
  </si>
  <si>
    <t>Comercialização</t>
  </si>
  <si>
    <t>Agenciamento</t>
  </si>
  <si>
    <t>Orçamento Financiável</t>
  </si>
  <si>
    <t>Coprodução Internacional</t>
  </si>
  <si>
    <t>Orçamento Financiável (parte brasileira)</t>
  </si>
  <si>
    <t/>
  </si>
  <si>
    <t>Redutor UF Produtora</t>
  </si>
  <si>
    <t>Região UF Produtora</t>
  </si>
  <si>
    <t>Selecione UF da produtora</t>
  </si>
  <si>
    <t>Orçamento Utilizado para o Cálculo</t>
  </si>
  <si>
    <t>Valor Investido pelo Canal Licenciante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</si>
</sst>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2" borderId="0" xfId="0" applyFont="1" applyFill="1" applyAlignment="1" applyProtection="1">
      <alignment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top" wrapText="1"/>
    </xf>
    <xf numFmtId="165" fontId="6" fillId="2" borderId="0" xfId="1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165" fontId="6" fillId="2" borderId="0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165" fontId="6" fillId="2" borderId="5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43" fontId="3" fillId="2" borderId="0" xfId="1" applyFont="1" applyFill="1" applyBorder="1" applyAlignment="1" applyProtection="1">
      <alignment vertical="center" wrapText="1"/>
    </xf>
    <xf numFmtId="4" fontId="5" fillId="3" borderId="8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Border="1" applyAlignment="1" applyProtection="1">
      <alignment vertical="center" wrapText="1"/>
    </xf>
    <xf numFmtId="4" fontId="6" fillId="2" borderId="8" xfId="1" applyNumberFormat="1" applyFont="1" applyFill="1" applyBorder="1" applyAlignment="1" applyProtection="1">
      <alignment horizontal="right" vertical="center" wrapText="1"/>
    </xf>
    <xf numFmtId="165" fontId="4" fillId="2" borderId="3" xfId="1" applyNumberFormat="1" applyFont="1" applyFill="1" applyBorder="1" applyAlignment="1" applyProtection="1">
      <alignment vertical="center" wrapText="1"/>
    </xf>
    <xf numFmtId="10" fontId="6" fillId="3" borderId="3" xfId="3" applyNumberFormat="1" applyFont="1" applyFill="1" applyBorder="1" applyAlignment="1" applyProtection="1">
      <alignment vertical="center" wrapText="1"/>
      <protection locked="0"/>
    </xf>
    <xf numFmtId="4" fontId="5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Protection="1"/>
    <xf numFmtId="0" fontId="2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10" fontId="3" fillId="2" borderId="2" xfId="3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Protection="1"/>
    <xf numFmtId="0" fontId="4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vertical="center" wrapText="1"/>
    </xf>
    <xf numFmtId="9" fontId="3" fillId="2" borderId="2" xfId="3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0" fontId="3" fillId="2" borderId="1" xfId="0" applyFont="1" applyFill="1" applyBorder="1" applyAlignment="1" applyProtection="1">
      <alignment wrapText="1"/>
    </xf>
    <xf numFmtId="9" fontId="3" fillId="2" borderId="2" xfId="3" applyFont="1" applyFill="1" applyBorder="1" applyAlignment="1" applyProtection="1">
      <alignment horizontal="center" wrapText="1"/>
    </xf>
    <xf numFmtId="9" fontId="3" fillId="2" borderId="2" xfId="3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10" fontId="2" fillId="2" borderId="2" xfId="0" applyNumberFormat="1" applyFont="1" applyFill="1" applyBorder="1" applyAlignment="1" applyProtection="1">
      <alignment horizontal="center" vertical="center"/>
    </xf>
    <xf numFmtId="44" fontId="2" fillId="2" borderId="2" xfId="2" applyFont="1" applyFill="1" applyBorder="1" applyAlignment="1" applyProtection="1">
      <alignment horizontal="center" vertical="center"/>
    </xf>
    <xf numFmtId="0" fontId="0" fillId="2" borderId="0" xfId="0" applyFill="1"/>
    <xf numFmtId="0" fontId="5" fillId="2" borderId="9" xfId="0" applyFont="1" applyFill="1" applyBorder="1"/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/>
    <xf numFmtId="0" fontId="12" fillId="2" borderId="9" xfId="0" applyFont="1" applyFill="1" applyBorder="1" applyAlignment="1">
      <alignment wrapText="1"/>
    </xf>
    <xf numFmtId="0" fontId="12" fillId="2" borderId="10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3" fillId="2" borderId="3" xfId="0" applyNumberFormat="1" applyFont="1" applyFill="1" applyBorder="1" applyAlignment="1">
      <alignment horizontal="center" wrapText="1"/>
    </xf>
    <xf numFmtId="0" fontId="0" fillId="2" borderId="3" xfId="0" applyFill="1" applyBorder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15" xfId="0" applyNumberFormat="1" applyFont="1" applyFill="1" applyBorder="1" applyAlignment="1">
      <alignment horizontal="center" wrapText="1"/>
    </xf>
    <xf numFmtId="0" fontId="12" fillId="2" borderId="12" xfId="0" applyFont="1" applyFill="1" applyBorder="1" applyAlignment="1">
      <alignment wrapText="1"/>
    </xf>
    <xf numFmtId="0" fontId="13" fillId="2" borderId="9" xfId="0" applyFont="1" applyFill="1" applyBorder="1" applyAlignment="1">
      <alignment wrapText="1"/>
    </xf>
    <xf numFmtId="0" fontId="13" fillId="2" borderId="15" xfId="0" applyFont="1" applyFill="1" applyBorder="1" applyAlignment="1">
      <alignment horizontal="center" wrapText="1"/>
    </xf>
    <xf numFmtId="9" fontId="13" fillId="2" borderId="15" xfId="0" applyNumberFormat="1" applyFont="1" applyFill="1" applyBorder="1" applyAlignment="1">
      <alignment horizontal="center" wrapText="1"/>
    </xf>
    <xf numFmtId="166" fontId="13" fillId="2" borderId="15" xfId="0" applyNumberFormat="1" applyFont="1" applyFill="1" applyBorder="1" applyAlignment="1">
      <alignment horizontal="center" wrapText="1"/>
    </xf>
    <xf numFmtId="10" fontId="13" fillId="2" borderId="15" xfId="0" applyNumberFormat="1" applyFont="1" applyFill="1" applyBorder="1" applyAlignment="1">
      <alignment horizontal="center" wrapText="1"/>
    </xf>
    <xf numFmtId="0" fontId="13" fillId="2" borderId="15" xfId="0" applyNumberFormat="1" applyFont="1" applyFill="1" applyBorder="1" applyAlignment="1">
      <alignment horizontal="center" wrapText="1"/>
    </xf>
    <xf numFmtId="0" fontId="13" fillId="2" borderId="16" xfId="0" applyFont="1" applyFill="1" applyBorder="1" applyAlignment="1">
      <alignment wrapText="1"/>
    </xf>
    <xf numFmtId="9" fontId="13" fillId="2" borderId="11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5" fillId="2" borderId="13" xfId="0" applyFont="1" applyFill="1" applyBorder="1"/>
    <xf numFmtId="0" fontId="5" fillId="2" borderId="12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3" fillId="2" borderId="17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10" fontId="3" fillId="2" borderId="11" xfId="3" applyNumberFormat="1" applyFont="1" applyFill="1" applyBorder="1" applyAlignment="1">
      <alignment wrapText="1"/>
    </xf>
    <xf numFmtId="10" fontId="3" fillId="2" borderId="16" xfId="3" applyNumberFormat="1" applyFont="1" applyFill="1" applyBorder="1" applyAlignment="1">
      <alignment wrapText="1"/>
    </xf>
    <xf numFmtId="0" fontId="3" fillId="2" borderId="0" xfId="0" applyFont="1" applyFill="1"/>
    <xf numFmtId="10" fontId="3" fillId="2" borderId="0" xfId="3" applyNumberFormat="1" applyFont="1" applyFill="1"/>
    <xf numFmtId="0" fontId="3" fillId="2" borderId="0" xfId="0" applyFont="1" applyFill="1" applyProtection="1"/>
    <xf numFmtId="10" fontId="3" fillId="2" borderId="16" xfId="0" applyNumberFormat="1" applyFont="1" applyFill="1" applyBorder="1" applyAlignment="1">
      <alignment wrapText="1"/>
    </xf>
    <xf numFmtId="9" fontId="3" fillId="2" borderId="11" xfId="3" applyFont="1" applyFill="1" applyBorder="1" applyAlignment="1">
      <alignment wrapText="1"/>
    </xf>
    <xf numFmtId="10" fontId="3" fillId="2" borderId="11" xfId="3" applyNumberFormat="1" applyFont="1" applyFill="1" applyBorder="1" applyAlignment="1">
      <alignment horizontal="right" wrapText="1"/>
    </xf>
    <xf numFmtId="43" fontId="3" fillId="2" borderId="11" xfId="1" applyFont="1" applyFill="1" applyBorder="1" applyAlignment="1">
      <alignment wrapText="1"/>
    </xf>
    <xf numFmtId="164" fontId="3" fillId="2" borderId="0" xfId="0" applyNumberFormat="1" applyFont="1" applyFill="1"/>
    <xf numFmtId="9" fontId="3" fillId="2" borderId="0" xfId="3" applyFont="1" applyFill="1"/>
    <xf numFmtId="10" fontId="0" fillId="2" borderId="0" xfId="0" applyNumberFormat="1" applyFill="1" applyProtection="1"/>
    <xf numFmtId="43" fontId="3" fillId="2" borderId="16" xfId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3" fontId="3" fillId="2" borderId="0" xfId="1" applyFont="1" applyFill="1" applyBorder="1" applyAlignment="1">
      <alignment wrapText="1"/>
    </xf>
    <xf numFmtId="0" fontId="3" fillId="2" borderId="18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16" fillId="2" borderId="0" xfId="0" applyFont="1" applyFill="1" applyAlignment="1">
      <alignment horizontal="left" vertical="center" wrapText="1"/>
    </xf>
    <xf numFmtId="0" fontId="5" fillId="2" borderId="18" xfId="0" applyFont="1" applyFill="1" applyBorder="1"/>
    <xf numFmtId="0" fontId="5" fillId="2" borderId="14" xfId="3" applyNumberFormat="1" applyFont="1" applyFill="1" applyBorder="1"/>
    <xf numFmtId="0" fontId="5" fillId="2" borderId="21" xfId="0" applyFont="1" applyFill="1" applyBorder="1"/>
    <xf numFmtId="0" fontId="5" fillId="2" borderId="15" xfId="3" applyNumberFormat="1" applyFont="1" applyFill="1" applyBorder="1"/>
    <xf numFmtId="0" fontId="13" fillId="2" borderId="19" xfId="0" applyFont="1" applyFill="1" applyBorder="1" applyAlignment="1">
      <alignment wrapText="1"/>
    </xf>
    <xf numFmtId="0" fontId="0" fillId="2" borderId="20" xfId="0" applyFill="1" applyBorder="1"/>
    <xf numFmtId="0" fontId="13" fillId="2" borderId="18" xfId="0" applyFont="1" applyFill="1" applyBorder="1" applyAlignment="1">
      <alignment wrapText="1"/>
    </xf>
    <xf numFmtId="0" fontId="0" fillId="2" borderId="14" xfId="0" applyFill="1" applyBorder="1"/>
    <xf numFmtId="0" fontId="13" fillId="2" borderId="21" xfId="0" applyFont="1" applyFill="1" applyBorder="1" applyAlignment="1">
      <alignment wrapText="1"/>
    </xf>
    <xf numFmtId="0" fontId="0" fillId="2" borderId="15" xfId="0" applyFill="1" applyBorder="1"/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wrapText="1"/>
      <protection hidden="1"/>
    </xf>
    <xf numFmtId="0" fontId="3" fillId="2" borderId="19" xfId="0" applyFont="1" applyFill="1" applyBorder="1" applyAlignment="1" applyProtection="1">
      <alignment wrapText="1"/>
      <protection hidden="1"/>
    </xf>
    <xf numFmtId="0" fontId="3" fillId="2" borderId="20" xfId="0" applyFont="1" applyFill="1" applyBorder="1" applyAlignment="1" applyProtection="1">
      <alignment wrapText="1"/>
      <protection hidden="1"/>
    </xf>
    <xf numFmtId="0" fontId="5" fillId="2" borderId="18" xfId="0" applyFont="1" applyFill="1" applyBorder="1" applyProtection="1">
      <protection hidden="1"/>
    </xf>
    <xf numFmtId="0" fontId="5" fillId="2" borderId="14" xfId="3" applyNumberFormat="1" applyFont="1" applyFill="1" applyBorder="1" applyProtection="1">
      <protection hidden="1"/>
    </xf>
    <xf numFmtId="0" fontId="5" fillId="2" borderId="21" xfId="0" applyFont="1" applyFill="1" applyBorder="1" applyProtection="1">
      <protection hidden="1"/>
    </xf>
    <xf numFmtId="0" fontId="5" fillId="2" borderId="15" xfId="3" applyNumberFormat="1" applyFont="1" applyFill="1" applyBorder="1" applyProtection="1">
      <protection hidden="1"/>
    </xf>
    <xf numFmtId="0" fontId="8" fillId="2" borderId="0" xfId="0" applyFont="1" applyFill="1" applyAlignment="1" applyProtection="1">
      <alignment horizontal="left" wrapText="1"/>
    </xf>
    <xf numFmtId="4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top" wrapText="1"/>
    </xf>
    <xf numFmtId="165" fontId="4" fillId="2" borderId="6" xfId="1" applyNumberFormat="1" applyFont="1" applyFill="1" applyBorder="1" applyAlignment="1" applyProtection="1">
      <alignment horizontal="left" vertical="center" wrapText="1"/>
    </xf>
    <xf numFmtId="165" fontId="4" fillId="2" borderId="7" xfId="1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65" fontId="7" fillId="2" borderId="6" xfId="1" applyNumberFormat="1" applyFont="1" applyFill="1" applyBorder="1" applyAlignment="1" applyProtection="1">
      <alignment horizontal="left" vertical="center" wrapText="1"/>
    </xf>
    <xf numFmtId="165" fontId="7" fillId="2" borderId="7" xfId="1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left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1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A14" sqref="A14:C14"/>
    </sheetView>
  </sheetViews>
  <sheetFormatPr defaultRowHeight="12.75" x14ac:dyDescent="0.2"/>
  <cols>
    <col min="1" max="1" width="33.140625" style="3" customWidth="1"/>
    <col min="2" max="2" width="7.42578125" style="3" bestFit="1" customWidth="1"/>
    <col min="3" max="3" width="19.140625" style="4" bestFit="1" customWidth="1"/>
    <col min="4" max="4" width="1.7109375" style="1" customWidth="1"/>
    <col min="5" max="5" width="1.28515625" style="1" customWidth="1"/>
    <col min="6" max="6" width="40.42578125" style="1" customWidth="1"/>
    <col min="7" max="16384" width="9.140625" style="1"/>
  </cols>
  <sheetData>
    <row r="1" spans="1:6" ht="15.75" x14ac:dyDescent="0.2">
      <c r="A1" s="110" t="s">
        <v>0</v>
      </c>
      <c r="B1" s="110"/>
      <c r="C1" s="110"/>
    </row>
    <row r="3" spans="1:6" s="8" customFormat="1" ht="16.5" thickBot="1" x14ac:dyDescent="0.3">
      <c r="A3" s="5" t="s">
        <v>1</v>
      </c>
      <c r="B3" s="6"/>
      <c r="C3" s="7"/>
    </row>
    <row r="4" spans="1:6" ht="26.25" customHeight="1" x14ac:dyDescent="0.2">
      <c r="A4" s="111" t="s">
        <v>2</v>
      </c>
      <c r="B4" s="112"/>
      <c r="C4" s="9" t="s">
        <v>3</v>
      </c>
      <c r="E4" s="10"/>
      <c r="F4" s="113"/>
    </row>
    <row r="5" spans="1:6" ht="24" customHeight="1" x14ac:dyDescent="0.2">
      <c r="A5" s="114" t="s">
        <v>97</v>
      </c>
      <c r="B5" s="115"/>
      <c r="C5" s="11">
        <v>0</v>
      </c>
      <c r="E5" s="12"/>
      <c r="F5" s="113"/>
    </row>
    <row r="6" spans="1:6" s="14" customFormat="1" ht="24" customHeight="1" x14ac:dyDescent="0.25">
      <c r="A6" s="114" t="s">
        <v>98</v>
      </c>
      <c r="B6" s="115"/>
      <c r="C6" s="13">
        <v>0</v>
      </c>
      <c r="F6" s="113"/>
    </row>
    <row r="7" spans="1:6" ht="24" customHeight="1" x14ac:dyDescent="0.2">
      <c r="A7" s="114" t="s">
        <v>99</v>
      </c>
      <c r="B7" s="115"/>
      <c r="C7" s="13">
        <v>0</v>
      </c>
      <c r="F7" s="113"/>
    </row>
    <row r="8" spans="1:6" ht="24" customHeight="1" x14ac:dyDescent="0.2">
      <c r="A8" s="114" t="s">
        <v>100</v>
      </c>
      <c r="B8" s="115"/>
      <c r="C8" s="15">
        <f>SUM(C5-C6-C7)</f>
        <v>0</v>
      </c>
    </row>
    <row r="9" spans="1:6" ht="24" customHeight="1" x14ac:dyDescent="0.2">
      <c r="A9" s="16" t="s">
        <v>101</v>
      </c>
      <c r="B9" s="17">
        <v>0</v>
      </c>
      <c r="C9" s="18">
        <f>SUM(C8*B9)</f>
        <v>0</v>
      </c>
    </row>
    <row r="10" spans="1:6" ht="24" customHeight="1" x14ac:dyDescent="0.2">
      <c r="A10" s="118" t="s">
        <v>102</v>
      </c>
      <c r="B10" s="119"/>
      <c r="C10" s="19">
        <f>SUM(C8-C9)</f>
        <v>0</v>
      </c>
      <c r="E10" s="120"/>
      <c r="F10" s="120"/>
    </row>
    <row r="11" spans="1:6" ht="24" customHeight="1" x14ac:dyDescent="0.2">
      <c r="A11" s="118" t="s">
        <v>108</v>
      </c>
      <c r="B11" s="119"/>
      <c r="C11" s="109">
        <v>0</v>
      </c>
      <c r="E11" s="108"/>
      <c r="F11" s="108"/>
    </row>
    <row r="12" spans="1:6" ht="24" customHeight="1" x14ac:dyDescent="0.2">
      <c r="A12" s="118" t="s">
        <v>107</v>
      </c>
      <c r="B12" s="119"/>
      <c r="C12" s="19">
        <f>C10-C11</f>
        <v>0</v>
      </c>
      <c r="E12" s="120"/>
      <c r="F12" s="120"/>
    </row>
    <row r="14" spans="1:6" ht="11.25" x14ac:dyDescent="0.2">
      <c r="A14" s="116"/>
      <c r="B14" s="116"/>
      <c r="C14" s="116"/>
    </row>
    <row r="15" spans="1:6" ht="11.25" x14ac:dyDescent="0.2">
      <c r="A15" s="117"/>
      <c r="B15" s="117"/>
      <c r="C15" s="117"/>
    </row>
  </sheetData>
  <sheetProtection algorithmName="SHA-512" hashValue="smbfdFD8mrpz3y0fhFjWoC9fyiZWQK75U9fejd4wPduRxwhhAALLRz6fFX0IrWKzPRxj/Stpior8ad6cQl1oSw==" saltValue="rtOfFFR2+Bxnu1pGrd8K5Q==" spinCount="100000" sheet="1" objects="1" scenarios="1"/>
  <protectedRanges>
    <protectedRange algorithmName="SHA-512" hashValue="VBgqs+KLqoA8JIXDuQ4yK6/I9j1MEf+8EEwKAxbei51yWaYb7QscGJ362D04WwCih9LB8e5pHhBnpZezmC4A5g==" saltValue="nFYmnMDRd3MuQpQUvuG+oA==" spinCount="100000" sqref="C5:C7 B9 C11" name="Intervalo1"/>
  </protectedRanges>
  <mergeCells count="14">
    <mergeCell ref="A14:C14"/>
    <mergeCell ref="A15:C15"/>
    <mergeCell ref="A8:B8"/>
    <mergeCell ref="A10:B10"/>
    <mergeCell ref="E10:F10"/>
    <mergeCell ref="A12:B12"/>
    <mergeCell ref="E12:F12"/>
    <mergeCell ref="A11:B11"/>
    <mergeCell ref="A1:C1"/>
    <mergeCell ref="A4:B4"/>
    <mergeCell ref="F4:F7"/>
    <mergeCell ref="A5:B5"/>
    <mergeCell ref="A6:B6"/>
    <mergeCell ref="A7:B7"/>
  </mergeCells>
  <conditionalFormatting sqref="C6">
    <cfRule type="expression" dxfId="10" priority="3">
      <formula>IF(#REF!="prodecine 03",TRUE,FALSE)</formula>
    </cfRule>
  </conditionalFormatting>
  <conditionalFormatting sqref="C7">
    <cfRule type="expression" dxfId="9" priority="2">
      <formula>IF(#REF!="prodecine 03",TRUE,FALSE)</formula>
    </cfRule>
  </conditionalFormatting>
  <conditionalFormatting sqref="B9">
    <cfRule type="expression" dxfId="8" priority="1">
      <formula>IF(#REF!="prodecine 03",TRUE,FALSE)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8"/>
  <sheetViews>
    <sheetView workbookViewId="0">
      <selection activeCell="B15" sqref="B15"/>
    </sheetView>
  </sheetViews>
  <sheetFormatPr defaultRowHeight="15" x14ac:dyDescent="0.25"/>
  <cols>
    <col min="1" max="1" width="38.7109375" style="20" bestFit="1" customWidth="1"/>
    <col min="2" max="2" width="41.42578125" style="20" customWidth="1"/>
    <col min="3" max="3" width="1.28515625" style="20" customWidth="1"/>
    <col min="4" max="5" width="19.7109375" style="20" customWidth="1"/>
    <col min="6" max="6" width="9.140625" style="20"/>
    <col min="7" max="7" width="22.7109375" style="20" bestFit="1" customWidth="1"/>
    <col min="8" max="8" width="10.28515625" style="20" customWidth="1"/>
    <col min="9" max="9" width="11.28515625" style="20" bestFit="1" customWidth="1"/>
    <col min="10" max="10" width="9.140625" style="20"/>
    <col min="11" max="11" width="20.85546875" style="20" customWidth="1"/>
    <col min="12" max="12" width="10.28515625" style="20" customWidth="1"/>
    <col min="13" max="13" width="14.140625" style="20" bestFit="1" customWidth="1"/>
    <col min="14" max="16384" width="9.140625" style="20"/>
  </cols>
  <sheetData>
    <row r="1" spans="1:7" ht="15.75" x14ac:dyDescent="0.25">
      <c r="A1" s="121" t="s">
        <v>4</v>
      </c>
      <c r="B1" s="121"/>
      <c r="C1" s="121"/>
      <c r="D1" s="121"/>
      <c r="E1" s="121"/>
    </row>
    <row r="2" spans="1:7" ht="3" customHeight="1" x14ac:dyDescent="0.25">
      <c r="A2" s="21"/>
      <c r="B2" s="21"/>
      <c r="C2" s="21"/>
      <c r="D2" s="21"/>
      <c r="E2" s="21"/>
    </row>
    <row r="3" spans="1:7" ht="15.75" x14ac:dyDescent="0.25">
      <c r="A3" s="22" t="s">
        <v>103</v>
      </c>
      <c r="B3" s="21"/>
      <c r="C3" s="21"/>
      <c r="D3" s="21"/>
      <c r="E3" s="21"/>
    </row>
    <row r="4" spans="1:7" ht="3" customHeight="1" thickBot="1" x14ac:dyDescent="0.3">
      <c r="A4" s="23"/>
      <c r="B4" s="23"/>
    </row>
    <row r="5" spans="1:7" ht="25.5" customHeight="1" x14ac:dyDescent="0.25">
      <c r="A5" s="2" t="s">
        <v>5</v>
      </c>
      <c r="B5" s="100" t="s">
        <v>30</v>
      </c>
      <c r="C5" s="6"/>
      <c r="D5" s="6"/>
      <c r="E5" s="6"/>
      <c r="G5" s="24"/>
    </row>
    <row r="6" spans="1:7" ht="3.75" customHeight="1" thickBot="1" x14ac:dyDescent="0.3">
      <c r="A6" s="2"/>
      <c r="B6" s="6"/>
      <c r="C6" s="6"/>
      <c r="D6" s="6"/>
      <c r="E6" s="6"/>
      <c r="G6" s="25"/>
    </row>
    <row r="7" spans="1:7" ht="22.5" customHeight="1" x14ac:dyDescent="0.25">
      <c r="A7" s="2" t="s">
        <v>7</v>
      </c>
      <c r="B7" s="100" t="s">
        <v>8</v>
      </c>
      <c r="C7" s="6"/>
      <c r="D7" s="26" t="s">
        <v>9</v>
      </c>
      <c r="E7" s="27">
        <f>H43</f>
        <v>0</v>
      </c>
      <c r="G7" s="28"/>
    </row>
    <row r="8" spans="1:7" ht="4.5" customHeight="1" thickBot="1" x14ac:dyDescent="0.3"/>
    <row r="9" spans="1:7" ht="33.75" x14ac:dyDescent="0.25">
      <c r="A9" s="2" t="s">
        <v>10</v>
      </c>
      <c r="B9" s="100" t="s">
        <v>41</v>
      </c>
      <c r="C9" s="6"/>
      <c r="D9" s="29" t="s">
        <v>12</v>
      </c>
      <c r="E9" s="99"/>
    </row>
    <row r="10" spans="1:7" ht="4.5" customHeight="1" thickBot="1" x14ac:dyDescent="0.3"/>
    <row r="11" spans="1:7" ht="28.5" customHeight="1" x14ac:dyDescent="0.25">
      <c r="A11" s="2" t="s">
        <v>13</v>
      </c>
      <c r="B11" s="100" t="s">
        <v>63</v>
      </c>
      <c r="C11" s="6"/>
      <c r="D11" s="30" t="s">
        <v>15</v>
      </c>
      <c r="E11" s="31">
        <f>VLOOKUP(J45,I50:J53,2,FALSE)</f>
        <v>0</v>
      </c>
    </row>
    <row r="12" spans="1:7" ht="3.75" customHeight="1" thickBot="1" x14ac:dyDescent="0.3">
      <c r="E12" s="32"/>
    </row>
    <row r="13" spans="1:7" ht="23.25" x14ac:dyDescent="0.25">
      <c r="A13" s="2" t="s">
        <v>16</v>
      </c>
      <c r="B13" s="100" t="s">
        <v>72</v>
      </c>
      <c r="C13" s="6"/>
      <c r="D13" s="33" t="s">
        <v>18</v>
      </c>
      <c r="E13" s="34">
        <f>H45</f>
        <v>0</v>
      </c>
    </row>
    <row r="14" spans="1:7" ht="3.75" customHeight="1" thickBot="1" x14ac:dyDescent="0.3">
      <c r="E14" s="32"/>
    </row>
    <row r="15" spans="1:7" ht="22.5" x14ac:dyDescent="0.25">
      <c r="A15" s="2" t="s">
        <v>19</v>
      </c>
      <c r="B15" s="100" t="s">
        <v>41</v>
      </c>
      <c r="C15" s="6"/>
      <c r="D15" s="30" t="s">
        <v>20</v>
      </c>
      <c r="E15" s="35">
        <f>H44</f>
        <v>0</v>
      </c>
    </row>
    <row r="16" spans="1:7" ht="4.5" customHeight="1" thickBot="1" x14ac:dyDescent="0.3"/>
    <row r="17" spans="1:14" ht="22.5" customHeight="1" x14ac:dyDescent="0.25">
      <c r="A17" s="2" t="s">
        <v>106</v>
      </c>
      <c r="B17" s="100" t="s">
        <v>63</v>
      </c>
      <c r="C17" s="6"/>
      <c r="D17" s="30" t="s">
        <v>15</v>
      </c>
      <c r="E17" s="31">
        <f>J48</f>
        <v>0</v>
      </c>
    </row>
    <row r="18" spans="1:14" ht="4.5" customHeight="1" thickBot="1" x14ac:dyDescent="0.3"/>
    <row r="19" spans="1:14" ht="35.25" customHeight="1" x14ac:dyDescent="0.25">
      <c r="A19" s="36" t="s">
        <v>21</v>
      </c>
      <c r="B19" s="37">
        <f>IF(OR(J49=I53,B13=I59),J42,J48*J42)</f>
        <v>0</v>
      </c>
    </row>
    <row r="20" spans="1:14" ht="4.5" customHeight="1" thickBot="1" x14ac:dyDescent="0.3"/>
    <row r="21" spans="1:14" ht="39" customHeight="1" x14ac:dyDescent="0.25">
      <c r="A21" s="36" t="s">
        <v>22</v>
      </c>
      <c r="B21" s="38">
        <f>IF(B13=I59,B19*Orçamento!C12,IF(Orçamento!C12*'Pré-Licenciamento'!B19&lt;7500,7500,'Pré-Licenciamento'!B19*Orçamento!C12))</f>
        <v>7500</v>
      </c>
    </row>
    <row r="23" spans="1:14" ht="13.5" customHeight="1" x14ac:dyDescent="0.25"/>
    <row r="24" spans="1:14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 ht="46.5" hidden="1" thickBot="1" x14ac:dyDescent="0.3">
      <c r="A25" s="39"/>
      <c r="B25" s="39"/>
      <c r="C25" s="39"/>
      <c r="D25" s="41"/>
      <c r="E25" s="42"/>
      <c r="F25" s="39"/>
      <c r="G25" s="43"/>
      <c r="H25" s="44" t="s">
        <v>23</v>
      </c>
      <c r="I25" s="45" t="s">
        <v>8</v>
      </c>
      <c r="J25" s="45" t="s">
        <v>24</v>
      </c>
      <c r="K25" s="45" t="s">
        <v>25</v>
      </c>
      <c r="L25" s="45" t="s">
        <v>26</v>
      </c>
      <c r="M25" s="45" t="s">
        <v>27</v>
      </c>
      <c r="N25" s="45" t="s">
        <v>28</v>
      </c>
    </row>
    <row r="26" spans="1:14" ht="24" hidden="1" thickBot="1" x14ac:dyDescent="0.3">
      <c r="A26" s="39"/>
      <c r="B26" s="39"/>
      <c r="C26" s="39"/>
      <c r="D26" s="46" t="s">
        <v>8</v>
      </c>
      <c r="E26" s="47">
        <v>3</v>
      </c>
      <c r="F26" s="39"/>
      <c r="G26" s="48"/>
      <c r="H26" s="49"/>
      <c r="I26" s="50"/>
      <c r="J26" s="50"/>
      <c r="K26" s="50"/>
      <c r="L26" s="50"/>
      <c r="M26" s="50"/>
      <c r="N26" s="51"/>
    </row>
    <row r="27" spans="1:14" ht="24" hidden="1" thickBot="1" x14ac:dyDescent="0.3">
      <c r="A27" s="39"/>
      <c r="B27" s="39"/>
      <c r="C27" s="39"/>
      <c r="D27" s="46" t="s">
        <v>24</v>
      </c>
      <c r="E27" s="47">
        <v>4</v>
      </c>
      <c r="F27" s="39"/>
      <c r="G27" s="48"/>
      <c r="H27" s="49"/>
      <c r="I27" s="50"/>
      <c r="J27" s="50"/>
      <c r="K27" s="50"/>
      <c r="L27" s="50"/>
      <c r="M27" s="50"/>
      <c r="N27" s="51"/>
    </row>
    <row r="28" spans="1:14" ht="15.75" hidden="1" thickBot="1" x14ac:dyDescent="0.3">
      <c r="A28" s="39"/>
      <c r="B28" s="39"/>
      <c r="C28" s="39"/>
      <c r="D28" s="46" t="s">
        <v>29</v>
      </c>
      <c r="E28" s="47">
        <v>5</v>
      </c>
      <c r="F28" s="39"/>
      <c r="G28" s="52" t="s">
        <v>30</v>
      </c>
      <c r="H28" s="50" t="s">
        <v>31</v>
      </c>
      <c r="I28" s="50"/>
      <c r="J28" s="50"/>
      <c r="K28" s="50"/>
      <c r="L28" s="50"/>
      <c r="M28" s="50" t="s">
        <v>32</v>
      </c>
      <c r="N28" s="51"/>
    </row>
    <row r="29" spans="1:14" ht="24" hidden="1" thickBot="1" x14ac:dyDescent="0.3">
      <c r="A29" s="39"/>
      <c r="B29" s="39"/>
      <c r="C29" s="39"/>
      <c r="D29" s="46" t="s">
        <v>33</v>
      </c>
      <c r="E29" s="47">
        <v>6</v>
      </c>
      <c r="F29" s="39"/>
      <c r="G29" s="53" t="s">
        <v>34</v>
      </c>
      <c r="H29" s="54" t="s">
        <v>35</v>
      </c>
      <c r="I29" s="55">
        <v>7.0000000000000007E-2</v>
      </c>
      <c r="J29" s="56">
        <f t="shared" ref="J29:J36" si="0">I29+(I29/2)</f>
        <v>0.10500000000000001</v>
      </c>
      <c r="K29" s="57">
        <f t="shared" ref="K29:K36" si="1">I29+(I29/3)</f>
        <v>9.3333333333333338E-2</v>
      </c>
      <c r="L29" s="57">
        <f t="shared" ref="L29:L36" si="2">I29+(I29/2)+(I29/3)</f>
        <v>0.12833333333333335</v>
      </c>
      <c r="M29" s="56">
        <f t="shared" ref="M29:M36" si="3">I29*0.1</f>
        <v>7.000000000000001E-3</v>
      </c>
      <c r="N29" s="58"/>
    </row>
    <row r="30" spans="1:14" ht="24" hidden="1" thickBot="1" x14ac:dyDescent="0.3">
      <c r="A30" s="39"/>
      <c r="B30" s="39"/>
      <c r="C30" s="39"/>
      <c r="D30" s="46" t="s">
        <v>27</v>
      </c>
      <c r="E30" s="47">
        <v>7</v>
      </c>
      <c r="F30" s="39"/>
      <c r="G30" s="53" t="s">
        <v>36</v>
      </c>
      <c r="H30" s="54" t="s">
        <v>35</v>
      </c>
      <c r="I30" s="55">
        <v>0.05</v>
      </c>
      <c r="J30" s="56">
        <f t="shared" si="0"/>
        <v>7.5000000000000011E-2</v>
      </c>
      <c r="K30" s="57">
        <f t="shared" si="1"/>
        <v>6.6666666666666666E-2</v>
      </c>
      <c r="L30" s="57">
        <f t="shared" si="2"/>
        <v>9.1666666666666674E-2</v>
      </c>
      <c r="M30" s="56">
        <f t="shared" si="3"/>
        <v>5.000000000000001E-3</v>
      </c>
      <c r="N30" s="58"/>
    </row>
    <row r="31" spans="1:14" ht="15.75" hidden="1" thickBot="1" x14ac:dyDescent="0.3">
      <c r="A31" s="39"/>
      <c r="B31" s="39"/>
      <c r="C31" s="39"/>
      <c r="D31" s="39"/>
      <c r="E31" s="39"/>
      <c r="F31" s="39"/>
      <c r="G31" s="59" t="s">
        <v>37</v>
      </c>
      <c r="H31" s="54" t="s">
        <v>35</v>
      </c>
      <c r="I31" s="60">
        <v>0.15</v>
      </c>
      <c r="J31" s="56">
        <f t="shared" si="0"/>
        <v>0.22499999999999998</v>
      </c>
      <c r="K31" s="57">
        <f t="shared" si="1"/>
        <v>0.19999999999999998</v>
      </c>
      <c r="L31" s="57">
        <f t="shared" si="2"/>
        <v>0.27499999999999997</v>
      </c>
      <c r="M31" s="56">
        <f t="shared" si="3"/>
        <v>1.4999999999999999E-2</v>
      </c>
      <c r="N31" s="58"/>
    </row>
    <row r="32" spans="1:14" ht="24" hidden="1" thickBot="1" x14ac:dyDescent="0.3">
      <c r="A32" s="39"/>
      <c r="B32" s="39"/>
      <c r="C32" s="39"/>
      <c r="D32" s="39"/>
      <c r="E32" s="39"/>
      <c r="F32" s="39"/>
      <c r="G32" s="59" t="s">
        <v>6</v>
      </c>
      <c r="H32" s="54" t="s">
        <v>35</v>
      </c>
      <c r="I32" s="60">
        <v>0.15</v>
      </c>
      <c r="J32" s="56">
        <f t="shared" si="0"/>
        <v>0.22499999999999998</v>
      </c>
      <c r="K32" s="57">
        <f t="shared" si="1"/>
        <v>0.19999999999999998</v>
      </c>
      <c r="L32" s="57">
        <f t="shared" si="2"/>
        <v>0.27499999999999997</v>
      </c>
      <c r="M32" s="56">
        <f t="shared" si="3"/>
        <v>1.4999999999999999E-2</v>
      </c>
      <c r="N32" s="58"/>
    </row>
    <row r="33" spans="1:17" ht="35.25" hidden="1" thickBot="1" x14ac:dyDescent="0.3">
      <c r="A33" s="39"/>
      <c r="B33" s="39"/>
      <c r="C33" s="39"/>
      <c r="D33" s="39"/>
      <c r="E33" s="39"/>
      <c r="F33" s="39"/>
      <c r="G33" s="59" t="s">
        <v>38</v>
      </c>
      <c r="H33" s="54" t="s">
        <v>35</v>
      </c>
      <c r="I33" s="60">
        <v>0.15</v>
      </c>
      <c r="J33" s="56">
        <f t="shared" si="0"/>
        <v>0.22499999999999998</v>
      </c>
      <c r="K33" s="57">
        <f t="shared" si="1"/>
        <v>0.19999999999999998</v>
      </c>
      <c r="L33" s="57">
        <f t="shared" si="2"/>
        <v>0.27499999999999997</v>
      </c>
      <c r="M33" s="56">
        <f t="shared" si="3"/>
        <v>1.4999999999999999E-2</v>
      </c>
      <c r="N33" s="58"/>
    </row>
    <row r="34" spans="1:17" ht="24" hidden="1" thickBot="1" x14ac:dyDescent="0.3">
      <c r="A34" s="39"/>
      <c r="B34" s="39"/>
      <c r="C34" s="39"/>
      <c r="D34" s="39"/>
      <c r="E34" s="39"/>
      <c r="F34" s="39"/>
      <c r="G34" s="59" t="s">
        <v>39</v>
      </c>
      <c r="H34" s="54" t="s">
        <v>35</v>
      </c>
      <c r="I34" s="60">
        <v>0.15</v>
      </c>
      <c r="J34" s="56">
        <f t="shared" si="0"/>
        <v>0.22499999999999998</v>
      </c>
      <c r="K34" s="57">
        <f t="shared" si="1"/>
        <v>0.19999999999999998</v>
      </c>
      <c r="L34" s="57">
        <f t="shared" si="2"/>
        <v>0.27499999999999997</v>
      </c>
      <c r="M34" s="56">
        <f t="shared" si="3"/>
        <v>1.4999999999999999E-2</v>
      </c>
      <c r="N34" s="58"/>
    </row>
    <row r="35" spans="1:17" ht="24" hidden="1" thickBot="1" x14ac:dyDescent="0.3">
      <c r="A35" s="39"/>
      <c r="B35" s="39"/>
      <c r="C35" s="39"/>
      <c r="D35" s="39"/>
      <c r="E35" s="39"/>
      <c r="F35" s="39"/>
      <c r="G35" s="59" t="s">
        <v>40</v>
      </c>
      <c r="H35" s="54" t="s">
        <v>35</v>
      </c>
      <c r="I35" s="60">
        <v>0.15</v>
      </c>
      <c r="J35" s="56">
        <f t="shared" si="0"/>
        <v>0.22499999999999998</v>
      </c>
      <c r="K35" s="57">
        <f t="shared" si="1"/>
        <v>0.19999999999999998</v>
      </c>
      <c r="L35" s="57">
        <f t="shared" si="2"/>
        <v>0.27499999999999997</v>
      </c>
      <c r="M35" s="56">
        <f t="shared" si="3"/>
        <v>1.4999999999999999E-2</v>
      </c>
      <c r="N35" s="58"/>
    </row>
    <row r="36" spans="1:17" ht="24" hidden="1" thickBot="1" x14ac:dyDescent="0.3">
      <c r="A36" s="61"/>
      <c r="B36" s="39"/>
      <c r="C36" s="40" t="s">
        <v>41</v>
      </c>
      <c r="D36" s="39"/>
      <c r="E36" s="39"/>
      <c r="F36" s="39"/>
      <c r="G36" s="59" t="s">
        <v>42</v>
      </c>
      <c r="H36" s="54" t="s">
        <v>35</v>
      </c>
      <c r="I36" s="60">
        <v>0.15</v>
      </c>
      <c r="J36" s="56">
        <f t="shared" si="0"/>
        <v>0.22499999999999998</v>
      </c>
      <c r="K36" s="57">
        <f t="shared" si="1"/>
        <v>0.19999999999999998</v>
      </c>
      <c r="L36" s="57">
        <f t="shared" si="2"/>
        <v>0.27499999999999997</v>
      </c>
      <c r="M36" s="56">
        <f t="shared" si="3"/>
        <v>1.4999999999999999E-2</v>
      </c>
      <c r="N36" s="58"/>
    </row>
    <row r="37" spans="1:17" ht="15.75" hidden="1" x14ac:dyDescent="0.25">
      <c r="A37" s="62"/>
      <c r="B37" s="39"/>
      <c r="C37" s="63" t="s">
        <v>11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1:17" ht="16.5" hidden="1" thickBot="1" x14ac:dyDescent="0.3">
      <c r="A38" s="62"/>
      <c r="B38" s="39"/>
      <c r="C38" s="64" t="s">
        <v>43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1:17" hidden="1" x14ac:dyDescent="0.25">
      <c r="A39" s="65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1:17" hidden="1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7" ht="15.75" hidden="1" thickBot="1" x14ac:dyDescent="0.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1:17" ht="15.75" hidden="1" thickBot="1" x14ac:dyDescent="0.3">
      <c r="E42" s="39"/>
      <c r="F42" s="66"/>
      <c r="G42" s="67" t="s">
        <v>44</v>
      </c>
      <c r="H42" s="68">
        <f>VLOOKUP(B5,G25:N36,8,FALSE)</f>
        <v>0</v>
      </c>
      <c r="I42" s="67" t="s">
        <v>45</v>
      </c>
      <c r="J42" s="69">
        <f>IF(OR(H45=0.9,H45=0.7),(H43-(H43*H45))*(1-H44),J44*(1-H45)*(1-H44))</f>
        <v>0</v>
      </c>
      <c r="K42" s="67" t="s">
        <v>46</v>
      </c>
      <c r="L42" s="70">
        <f>VLOOKUP(B5,G25:M36,3,FALSE)</f>
        <v>0</v>
      </c>
      <c r="M42" s="71"/>
      <c r="N42" s="72"/>
      <c r="O42" s="73"/>
      <c r="P42" s="73"/>
      <c r="Q42" s="73"/>
    </row>
    <row r="43" spans="1:17" ht="24" hidden="1" thickBot="1" x14ac:dyDescent="0.3">
      <c r="E43" s="39"/>
      <c r="F43" s="39"/>
      <c r="G43" s="67" t="s">
        <v>47</v>
      </c>
      <c r="H43" s="69">
        <f>IF(B9="Sim",VLOOKUP(B5,G25:N36,J43,FALSE)+(E9*VLOOKUP(B5,G25:M36,7,FALSE)),VLOOKUP(B5,G25:N36,J43,FALSE))</f>
        <v>0</v>
      </c>
      <c r="I43" s="67" t="s">
        <v>48</v>
      </c>
      <c r="J43" s="68">
        <f>VLOOKUP(B7,$D$25:$E$30,2,FALSE)</f>
        <v>3</v>
      </c>
      <c r="K43" s="67" t="s">
        <v>49</v>
      </c>
      <c r="L43" s="74">
        <f>L42-(L42*E11)</f>
        <v>0</v>
      </c>
      <c r="M43" s="71"/>
      <c r="N43" s="72"/>
      <c r="O43" s="73"/>
      <c r="P43" s="73"/>
      <c r="Q43" s="73"/>
    </row>
    <row r="44" spans="1:17" ht="24" hidden="1" thickBot="1" x14ac:dyDescent="0.3">
      <c r="E44" s="39"/>
      <c r="F44" s="39"/>
      <c r="G44" s="67" t="s">
        <v>20</v>
      </c>
      <c r="H44" s="75">
        <f>IF(B15="Não",0.2,0)</f>
        <v>0</v>
      </c>
      <c r="I44" s="67" t="s">
        <v>15</v>
      </c>
      <c r="J44" s="69">
        <f>H43*(1-VLOOKUP(J45,I50:J53,2,FALSE))</f>
        <v>0</v>
      </c>
      <c r="K44" s="67" t="s">
        <v>50</v>
      </c>
      <c r="L44" s="70">
        <f>IF(OR(H45=0.9,H45=0.7),L42-(L42*H45),L43-(L43*H45))</f>
        <v>0</v>
      </c>
      <c r="M44" s="71"/>
      <c r="N44" s="72"/>
      <c r="O44" s="73"/>
      <c r="P44" s="73"/>
      <c r="Q44" s="73"/>
    </row>
    <row r="45" spans="1:17" ht="24" hidden="1" thickBot="1" x14ac:dyDescent="0.3">
      <c r="E45" s="39"/>
      <c r="F45" s="39"/>
      <c r="G45" s="67" t="s">
        <v>18</v>
      </c>
      <c r="H45" s="75">
        <f>VLOOKUP(B13,I55:J61,2,FALSE)</f>
        <v>0</v>
      </c>
      <c r="I45" s="67" t="s">
        <v>51</v>
      </c>
      <c r="J45" s="76" t="str">
        <f>VLOOKUP(B11,G51:H77,2,FALSE)</f>
        <v>Região</v>
      </c>
      <c r="K45" s="67" t="s">
        <v>52</v>
      </c>
      <c r="L45" s="74">
        <f>L44-(L44*H44)</f>
        <v>0</v>
      </c>
      <c r="M45" s="71"/>
      <c r="N45" s="72"/>
      <c r="O45" s="73"/>
      <c r="P45" s="73"/>
      <c r="Q45" s="73"/>
    </row>
    <row r="46" spans="1:17" ht="35.25" hidden="1" thickBot="1" x14ac:dyDescent="0.3">
      <c r="E46" s="39"/>
      <c r="F46" s="39"/>
      <c r="G46" s="67" t="s">
        <v>53</v>
      </c>
      <c r="H46" s="77">
        <v>7500</v>
      </c>
      <c r="I46" s="67" t="s">
        <v>54</v>
      </c>
      <c r="J46" s="69"/>
      <c r="K46" s="67" t="s">
        <v>55</v>
      </c>
      <c r="L46" s="74">
        <f>J42-L45</f>
        <v>0</v>
      </c>
      <c r="M46" s="78"/>
      <c r="N46" s="79"/>
      <c r="O46" s="73"/>
      <c r="P46" s="73"/>
      <c r="Q46" s="73"/>
    </row>
    <row r="47" spans="1:17" ht="24" hidden="1" thickBot="1" x14ac:dyDescent="0.3">
      <c r="D47" s="80"/>
      <c r="E47" s="39"/>
      <c r="F47" s="39"/>
      <c r="G47" s="67" t="s">
        <v>56</v>
      </c>
      <c r="H47" s="77">
        <f>J42*C11</f>
        <v>0</v>
      </c>
      <c r="I47" s="67" t="s">
        <v>57</v>
      </c>
      <c r="J47" s="77"/>
      <c r="K47" s="67" t="s">
        <v>58</v>
      </c>
      <c r="L47" s="81">
        <f>L45*Orçamento!C10</f>
        <v>0</v>
      </c>
      <c r="M47" s="71"/>
      <c r="N47" s="71"/>
      <c r="O47" s="73"/>
      <c r="P47" s="73"/>
      <c r="Q47" s="73"/>
    </row>
    <row r="48" spans="1:17" ht="24" hidden="1" customHeight="1" thickBot="1" x14ac:dyDescent="0.3">
      <c r="D48" s="80"/>
      <c r="E48" s="39"/>
      <c r="F48" s="39"/>
      <c r="G48" s="82"/>
      <c r="H48" s="83"/>
      <c r="I48" s="101" t="s">
        <v>104</v>
      </c>
      <c r="J48" s="69">
        <f>VLOOKUP(J49,L55:M58,2,FALSE)</f>
        <v>0</v>
      </c>
      <c r="K48" s="67" t="s">
        <v>59</v>
      </c>
      <c r="L48" s="81">
        <f>IF(L47&lt;7500,7500,L47)</f>
        <v>7500</v>
      </c>
      <c r="M48" s="84"/>
      <c r="N48" s="85"/>
      <c r="O48" s="85"/>
      <c r="P48" s="85"/>
      <c r="Q48" s="85"/>
    </row>
    <row r="49" spans="5:17" ht="24.75" hidden="1" customHeight="1" thickBot="1" x14ac:dyDescent="0.3">
      <c r="E49" s="39"/>
      <c r="F49" s="39"/>
      <c r="G49" s="82"/>
      <c r="H49" s="83"/>
      <c r="I49" s="101" t="s">
        <v>105</v>
      </c>
      <c r="J49" s="76" t="str">
        <f>VLOOKUP(B17,G51:H77,2,FALSE)</f>
        <v>Região</v>
      </c>
      <c r="K49" s="67" t="s">
        <v>60</v>
      </c>
      <c r="L49" s="81">
        <f>L46*Orçamento!C10</f>
        <v>0</v>
      </c>
      <c r="M49" s="71"/>
      <c r="N49" s="71"/>
      <c r="O49" s="73"/>
      <c r="P49" s="73"/>
      <c r="Q49" s="73"/>
    </row>
    <row r="50" spans="5:17" ht="23.25" hidden="1" customHeight="1" thickBot="1" x14ac:dyDescent="0.3">
      <c r="E50" s="39"/>
      <c r="F50" s="39"/>
      <c r="G50" s="39"/>
      <c r="H50" s="39"/>
      <c r="I50" s="86" t="s">
        <v>61</v>
      </c>
      <c r="J50" s="87">
        <v>0</v>
      </c>
      <c r="K50" s="67" t="s">
        <v>62</v>
      </c>
      <c r="L50" s="81">
        <f>L48+L49</f>
        <v>7500</v>
      </c>
      <c r="M50" s="122"/>
      <c r="N50" s="123"/>
      <c r="O50" s="123"/>
      <c r="P50" s="123"/>
      <c r="Q50" s="123"/>
    </row>
    <row r="51" spans="5:17" hidden="1" x14ac:dyDescent="0.25">
      <c r="E51" s="39"/>
      <c r="F51" s="39"/>
      <c r="G51" s="88" t="s">
        <v>63</v>
      </c>
      <c r="H51" s="66" t="s">
        <v>61</v>
      </c>
      <c r="I51" s="89" t="s">
        <v>64</v>
      </c>
      <c r="J51" s="90">
        <v>0.5</v>
      </c>
      <c r="K51" s="39"/>
      <c r="L51" s="39"/>
      <c r="M51" s="39"/>
      <c r="N51" s="39"/>
    </row>
    <row r="52" spans="5:17" hidden="1" x14ac:dyDescent="0.25">
      <c r="E52" s="39"/>
      <c r="F52" s="39"/>
      <c r="G52" s="39" t="s">
        <v>65</v>
      </c>
      <c r="H52" s="66" t="s">
        <v>64</v>
      </c>
      <c r="I52" s="89" t="s">
        <v>66</v>
      </c>
      <c r="J52" s="90">
        <v>0.3</v>
      </c>
      <c r="K52" s="39"/>
      <c r="L52" s="39"/>
      <c r="M52" s="39"/>
      <c r="N52" s="39"/>
    </row>
    <row r="53" spans="5:17" ht="15.75" hidden="1" thickBot="1" x14ac:dyDescent="0.3">
      <c r="E53" s="39"/>
      <c r="F53" s="39"/>
      <c r="G53" s="39" t="s">
        <v>67</v>
      </c>
      <c r="H53" s="66" t="s">
        <v>64</v>
      </c>
      <c r="I53" s="91" t="s">
        <v>68</v>
      </c>
      <c r="J53" s="92">
        <v>0</v>
      </c>
      <c r="K53" s="39"/>
      <c r="L53" s="39"/>
      <c r="M53" s="39"/>
      <c r="N53" s="39"/>
    </row>
    <row r="54" spans="5:17" ht="15.75" hidden="1" thickBot="1" x14ac:dyDescent="0.3">
      <c r="E54" s="39"/>
      <c r="F54" s="39"/>
      <c r="G54" s="39" t="s">
        <v>69</v>
      </c>
      <c r="H54" s="66" t="s">
        <v>64</v>
      </c>
      <c r="I54" s="39"/>
      <c r="J54" s="39"/>
      <c r="K54" s="39"/>
      <c r="L54" s="39"/>
      <c r="M54" s="39"/>
      <c r="N54" s="39"/>
    </row>
    <row r="55" spans="5:17" ht="34.5" hidden="1" x14ac:dyDescent="0.25">
      <c r="E55" s="39"/>
      <c r="F55" s="39"/>
      <c r="G55" s="39" t="s">
        <v>70</v>
      </c>
      <c r="H55" s="66" t="s">
        <v>64</v>
      </c>
      <c r="I55" s="93" t="s">
        <v>18</v>
      </c>
      <c r="J55" s="94"/>
      <c r="K55" s="39"/>
      <c r="L55" s="102" t="s">
        <v>61</v>
      </c>
      <c r="M55" s="103">
        <v>0</v>
      </c>
      <c r="N55" s="39"/>
    </row>
    <row r="56" spans="5:17" hidden="1" x14ac:dyDescent="0.25">
      <c r="E56" s="39"/>
      <c r="F56" s="39"/>
      <c r="G56" s="39" t="s">
        <v>71</v>
      </c>
      <c r="H56" s="66" t="s">
        <v>64</v>
      </c>
      <c r="I56" s="95" t="s">
        <v>72</v>
      </c>
      <c r="J56" s="96"/>
      <c r="K56" s="39"/>
      <c r="L56" s="104" t="s">
        <v>64</v>
      </c>
      <c r="M56" s="105">
        <v>0.5</v>
      </c>
      <c r="N56" s="39"/>
    </row>
    <row r="57" spans="5:17" ht="34.5" hidden="1" x14ac:dyDescent="0.25">
      <c r="E57" s="39"/>
      <c r="F57" s="39"/>
      <c r="G57" s="39" t="s">
        <v>73</v>
      </c>
      <c r="H57" s="66" t="s">
        <v>64</v>
      </c>
      <c r="I57" s="95" t="s">
        <v>74</v>
      </c>
      <c r="J57" s="96">
        <v>0.3</v>
      </c>
      <c r="K57" s="39"/>
      <c r="L57" s="104" t="s">
        <v>66</v>
      </c>
      <c r="M57" s="105">
        <v>0.5</v>
      </c>
      <c r="N57" s="39"/>
    </row>
    <row r="58" spans="5:17" ht="69" hidden="1" thickBot="1" x14ac:dyDescent="0.3">
      <c r="E58" s="39"/>
      <c r="F58" s="39"/>
      <c r="G58" s="39" t="s">
        <v>75</v>
      </c>
      <c r="H58" s="65" t="s">
        <v>66</v>
      </c>
      <c r="I58" s="95" t="s">
        <v>76</v>
      </c>
      <c r="J58" s="96">
        <v>0.15</v>
      </c>
      <c r="K58" s="39"/>
      <c r="L58" s="106" t="s">
        <v>68</v>
      </c>
      <c r="M58" s="107">
        <v>0</v>
      </c>
      <c r="N58" s="39"/>
    </row>
    <row r="59" spans="5:17" ht="34.5" hidden="1" x14ac:dyDescent="0.25">
      <c r="E59" s="39"/>
      <c r="F59" s="39"/>
      <c r="G59" s="39" t="s">
        <v>77</v>
      </c>
      <c r="H59" s="66" t="s">
        <v>64</v>
      </c>
      <c r="I59" s="95" t="s">
        <v>78</v>
      </c>
      <c r="J59" s="96">
        <v>0.9</v>
      </c>
      <c r="K59" s="39"/>
      <c r="L59" s="39"/>
      <c r="M59" s="39"/>
      <c r="N59" s="39"/>
    </row>
    <row r="60" spans="5:17" ht="45.75" hidden="1" x14ac:dyDescent="0.25">
      <c r="E60" s="39"/>
      <c r="F60" s="39"/>
      <c r="G60" s="39" t="s">
        <v>79</v>
      </c>
      <c r="H60" s="66" t="s">
        <v>64</v>
      </c>
      <c r="I60" s="95" t="s">
        <v>17</v>
      </c>
      <c r="J60" s="96">
        <v>0.7</v>
      </c>
      <c r="K60" s="39"/>
      <c r="L60" s="39"/>
      <c r="M60" s="39"/>
      <c r="N60" s="39"/>
    </row>
    <row r="61" spans="5:17" ht="80.25" hidden="1" thickBot="1" x14ac:dyDescent="0.3">
      <c r="E61" s="39"/>
      <c r="F61" s="39"/>
      <c r="G61" s="39" t="s">
        <v>80</v>
      </c>
      <c r="H61" s="66" t="s">
        <v>64</v>
      </c>
      <c r="I61" s="97" t="s">
        <v>81</v>
      </c>
      <c r="J61" s="98">
        <v>0</v>
      </c>
      <c r="K61" s="39"/>
      <c r="L61" s="39"/>
      <c r="M61" s="39"/>
      <c r="N61" s="39"/>
    </row>
    <row r="62" spans="5:17" hidden="1" x14ac:dyDescent="0.25">
      <c r="E62" s="39"/>
      <c r="F62" s="39"/>
      <c r="G62" s="39" t="s">
        <v>82</v>
      </c>
      <c r="H62" s="66" t="s">
        <v>64</v>
      </c>
      <c r="I62" s="39"/>
      <c r="J62" s="39"/>
      <c r="K62" s="39"/>
      <c r="L62" s="39"/>
      <c r="M62" s="39"/>
      <c r="N62" s="39"/>
    </row>
    <row r="63" spans="5:17" hidden="1" x14ac:dyDescent="0.25">
      <c r="E63" s="39"/>
      <c r="F63" s="39"/>
      <c r="G63" s="39" t="s">
        <v>83</v>
      </c>
      <c r="H63" s="65" t="s">
        <v>66</v>
      </c>
      <c r="I63" s="39"/>
      <c r="J63" s="39"/>
      <c r="K63" s="39"/>
      <c r="L63" s="39"/>
      <c r="M63" s="39"/>
      <c r="N63" s="39"/>
    </row>
    <row r="64" spans="5:17" hidden="1" x14ac:dyDescent="0.25">
      <c r="E64" s="39"/>
      <c r="F64" s="39"/>
      <c r="G64" s="39" t="s">
        <v>84</v>
      </c>
      <c r="H64" s="66" t="s">
        <v>64</v>
      </c>
      <c r="I64" s="39"/>
      <c r="J64" s="39"/>
      <c r="K64" s="39"/>
      <c r="L64" s="39"/>
      <c r="M64" s="39"/>
      <c r="N64" s="39"/>
    </row>
    <row r="65" spans="1:14" hidden="1" x14ac:dyDescent="0.25">
      <c r="E65" s="39"/>
      <c r="F65" s="39"/>
      <c r="G65" s="39" t="s">
        <v>85</v>
      </c>
      <c r="H65" s="66" t="s">
        <v>64</v>
      </c>
      <c r="I65" s="39"/>
      <c r="J65" s="39"/>
      <c r="K65" s="39"/>
      <c r="L65" s="39"/>
      <c r="M65" s="39"/>
      <c r="N65" s="39"/>
    </row>
    <row r="66" spans="1:14" hidden="1" x14ac:dyDescent="0.25">
      <c r="E66" s="39"/>
      <c r="F66" s="39"/>
      <c r="G66" s="39" t="s">
        <v>86</v>
      </c>
      <c r="H66" s="65" t="s">
        <v>66</v>
      </c>
      <c r="I66" s="39"/>
      <c r="J66" s="39"/>
      <c r="K66" s="39"/>
      <c r="L66" s="39"/>
      <c r="M66" s="39"/>
      <c r="N66" s="39"/>
    </row>
    <row r="67" spans="1:14" hidden="1" x14ac:dyDescent="0.25">
      <c r="E67" s="39"/>
      <c r="F67" s="39"/>
      <c r="G67" s="39" t="s">
        <v>87</v>
      </c>
      <c r="H67" s="66" t="s">
        <v>64</v>
      </c>
      <c r="I67" s="39"/>
      <c r="J67" s="39"/>
      <c r="K67" s="39"/>
      <c r="L67" s="39"/>
      <c r="M67" s="39"/>
      <c r="N67" s="39"/>
    </row>
    <row r="68" spans="1:14" hidden="1" x14ac:dyDescent="0.25">
      <c r="E68" s="39"/>
      <c r="F68" s="39"/>
      <c r="G68" s="39" t="s">
        <v>88</v>
      </c>
      <c r="H68" s="66" t="s">
        <v>64</v>
      </c>
      <c r="I68" s="39"/>
      <c r="J68" s="39"/>
      <c r="K68" s="39"/>
      <c r="L68" s="39"/>
      <c r="M68" s="39"/>
      <c r="N68" s="39"/>
    </row>
    <row r="69" spans="1:14" hidden="1" x14ac:dyDescent="0.25">
      <c r="E69" s="39"/>
      <c r="F69" s="39"/>
      <c r="G69" s="39" t="s">
        <v>89</v>
      </c>
      <c r="H69" s="66" t="s">
        <v>68</v>
      </c>
      <c r="I69" s="39"/>
      <c r="J69" s="39"/>
      <c r="K69" s="39"/>
      <c r="L69" s="39"/>
      <c r="M69" s="39"/>
      <c r="N69" s="39"/>
    </row>
    <row r="70" spans="1:14" hidden="1" x14ac:dyDescent="0.25">
      <c r="E70" s="39"/>
      <c r="F70" s="39"/>
      <c r="G70" s="39" t="s">
        <v>90</v>
      </c>
      <c r="H70" s="66" t="s">
        <v>64</v>
      </c>
      <c r="I70" s="39"/>
      <c r="J70" s="39"/>
      <c r="K70" s="39"/>
      <c r="L70" s="39"/>
      <c r="M70" s="39"/>
      <c r="N70" s="39"/>
    </row>
    <row r="71" spans="1:14" hidden="1" x14ac:dyDescent="0.25">
      <c r="E71" s="39"/>
      <c r="F71" s="39"/>
      <c r="G71" s="66" t="s">
        <v>91</v>
      </c>
      <c r="H71" s="66" t="s">
        <v>64</v>
      </c>
      <c r="I71" s="39"/>
      <c r="J71" s="39"/>
      <c r="K71" s="39"/>
      <c r="L71" s="39"/>
      <c r="M71" s="39"/>
      <c r="N71" s="39"/>
    </row>
    <row r="72" spans="1:14" hidden="1" x14ac:dyDescent="0.25">
      <c r="E72" s="39"/>
      <c r="F72" s="39"/>
      <c r="G72" s="39" t="s">
        <v>14</v>
      </c>
      <c r="H72" s="65" t="s">
        <v>66</v>
      </c>
      <c r="I72" s="39"/>
      <c r="J72" s="39"/>
      <c r="K72" s="39"/>
      <c r="L72" s="39"/>
      <c r="M72" s="39"/>
      <c r="N72" s="39"/>
    </row>
    <row r="73" spans="1:14" hidden="1" x14ac:dyDescent="0.25">
      <c r="E73" s="39"/>
      <c r="F73" s="39"/>
      <c r="G73" s="39" t="s">
        <v>92</v>
      </c>
      <c r="H73" s="66" t="s">
        <v>64</v>
      </c>
      <c r="I73" s="39"/>
      <c r="J73" s="39"/>
      <c r="K73" s="39"/>
      <c r="L73" s="39"/>
      <c r="M73" s="39"/>
      <c r="N73" s="39"/>
    </row>
    <row r="74" spans="1:14" hidden="1" x14ac:dyDescent="0.25">
      <c r="E74" s="39"/>
      <c r="F74" s="39"/>
      <c r="G74" s="39" t="s">
        <v>93</v>
      </c>
      <c r="H74" s="66" t="s">
        <v>66</v>
      </c>
      <c r="I74" s="39"/>
      <c r="J74" s="39"/>
      <c r="K74" s="39"/>
      <c r="L74" s="39"/>
      <c r="M74" s="39"/>
      <c r="N74" s="39"/>
    </row>
    <row r="75" spans="1:14" hidden="1" x14ac:dyDescent="0.25">
      <c r="E75" s="39"/>
      <c r="F75" s="39"/>
      <c r="G75" s="39" t="s">
        <v>94</v>
      </c>
      <c r="H75" s="66" t="s">
        <v>68</v>
      </c>
      <c r="I75" s="39"/>
      <c r="J75" s="39"/>
      <c r="K75" s="39"/>
      <c r="L75" s="39"/>
      <c r="M75" s="39"/>
      <c r="N75" s="39"/>
    </row>
    <row r="76" spans="1:14" hidden="1" x14ac:dyDescent="0.25">
      <c r="E76" s="39"/>
      <c r="F76" s="39"/>
      <c r="G76" s="39" t="s">
        <v>95</v>
      </c>
      <c r="H76" s="66" t="s">
        <v>64</v>
      </c>
      <c r="I76" s="39"/>
      <c r="J76" s="39"/>
      <c r="K76" s="39"/>
      <c r="L76" s="39"/>
      <c r="M76" s="39"/>
      <c r="N76" s="39"/>
    </row>
    <row r="77" spans="1:14" hidden="1" x14ac:dyDescent="0.25">
      <c r="E77" s="39"/>
      <c r="F77" s="39"/>
      <c r="G77" s="39" t="s">
        <v>96</v>
      </c>
      <c r="H77" s="66" t="s">
        <v>64</v>
      </c>
      <c r="I77" s="39"/>
      <c r="J77" s="39"/>
      <c r="K77" s="39"/>
      <c r="L77" s="39"/>
      <c r="M77" s="39"/>
      <c r="N77" s="39"/>
    </row>
    <row r="78" spans="1:14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</sheetData>
  <sheetProtection algorithmName="SHA-512" hashValue="QSR10aihitGxEybJFhK0Q996OzEzkP7Lx8Vin1vsazCwOOt8E0WkXTv6qRq7pDEyb15wn2CsDKMHJmOCNSQMpg==" saltValue="qQMKBECXb0vg+4bG/ufeCw==" spinCount="100000" sheet="1" objects="1" scenarios="1"/>
  <mergeCells count="2">
    <mergeCell ref="A1:E1"/>
    <mergeCell ref="M50:Q50"/>
  </mergeCells>
  <conditionalFormatting sqref="B5">
    <cfRule type="expression" dxfId="7" priority="9">
      <formula>IF($A$26="branco", TRUE, FALSE)</formula>
    </cfRule>
  </conditionalFormatting>
  <conditionalFormatting sqref="B7">
    <cfRule type="expression" dxfId="6" priority="8">
      <formula>IF($A$26="branco", TRUE, FALSE)</formula>
    </cfRule>
  </conditionalFormatting>
  <conditionalFormatting sqref="B9">
    <cfRule type="expression" dxfId="5" priority="7">
      <formula>IF($A$26="branco", TRUE, FALSE)</formula>
    </cfRule>
  </conditionalFormatting>
  <conditionalFormatting sqref="B11">
    <cfRule type="expression" dxfId="4" priority="6">
      <formula>IF($A$26="branco", TRUE, FALSE)</formula>
    </cfRule>
  </conditionalFormatting>
  <conditionalFormatting sqref="E9">
    <cfRule type="expression" dxfId="3" priority="5">
      <formula>IF($A$26="branco", TRUE, FALSE)</formula>
    </cfRule>
  </conditionalFormatting>
  <conditionalFormatting sqref="B13">
    <cfRule type="expression" dxfId="2" priority="4">
      <formula>IF($A$26="branco", TRUE, FALSE)</formula>
    </cfRule>
  </conditionalFormatting>
  <conditionalFormatting sqref="B15">
    <cfRule type="expression" dxfId="1" priority="3">
      <formula>IF($A$26="branco", TRUE, FALSE)</formula>
    </cfRule>
  </conditionalFormatting>
  <conditionalFormatting sqref="B17">
    <cfRule type="expression" dxfId="0" priority="1">
      <formula>IF($A$26="branco", TRUE, FALSE)</formula>
    </cfRule>
  </conditionalFormatting>
  <dataValidations count="5">
    <dataValidation type="list" allowBlank="1" showInputMessage="1" showErrorMessage="1" sqref="B13" xr:uid="{00000000-0002-0000-0100-000000000000}">
      <formula1>$I$56:$I$61</formula1>
    </dataValidation>
    <dataValidation type="list" allowBlank="1" showInputMessage="1" showErrorMessage="1" sqref="B11 B17" xr:uid="{00000000-0002-0000-0100-000001000000}">
      <formula1>$G$51:$G$77</formula1>
    </dataValidation>
    <dataValidation type="list" allowBlank="1" showInputMessage="1" showErrorMessage="1" sqref="B9 B15" xr:uid="{00000000-0002-0000-0100-000002000000}">
      <formula1>$C$36:$C$38</formula1>
    </dataValidation>
    <dataValidation type="list" allowBlank="1" showInputMessage="1" showErrorMessage="1" sqref="B7" xr:uid="{00000000-0002-0000-0100-000003000000}">
      <formula1>$D$26:$D$29</formula1>
    </dataValidation>
    <dataValidation type="list" allowBlank="1" showInputMessage="1" showErrorMessage="1" sqref="B5" xr:uid="{00000000-0002-0000-0100-000004000000}">
      <formula1>$G$28:$G$36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Pré-Licenciamento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Balest Farias</dc:creator>
  <cp:lastModifiedBy>Igor Balest Farias</cp:lastModifiedBy>
  <dcterms:created xsi:type="dcterms:W3CDTF">2018-09-26T16:13:19Z</dcterms:created>
  <dcterms:modified xsi:type="dcterms:W3CDTF">2023-01-18T19:10:12Z</dcterms:modified>
</cp:coreProperties>
</file>